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queryTables/queryTable89.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4575" tabRatio="966" firstSheet="4" activeTab="9"/>
  </bookViews>
  <sheets>
    <sheet name="Actual Revenue Aug" sheetId="198" r:id="rId1"/>
    <sheet name="2018 02 Actual Exp" sheetId="119" r:id="rId2"/>
    <sheet name="2018 02 Overtime  " sheetId="186" r:id="rId3"/>
    <sheet name="2018 02 Remun. for Cllrs" sheetId="185" r:id="rId4"/>
    <sheet name="2018 02 Collection Rate " sheetId="190" r:id="rId5"/>
    <sheet name="2018 02 Allocations" sheetId="196" r:id="rId6"/>
    <sheet name="2018 02 CAPAX" sheetId="194" r:id="rId7"/>
    <sheet name="2018 02 INVESTMENT REGISTER" sheetId="179" r:id="rId8"/>
    <sheet name="2017 02 Creditors Age per Samra" sheetId="169" r:id="rId9"/>
    <sheet name="2018 02 Debtors Age " sheetId="17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a" localSheetId="6">'[1]Template names'!$B$129</definedName>
    <definedName name="aa" localSheetId="4">'[1]Template names'!$B$129</definedName>
    <definedName name="aa">'[2]Template names'!$B$129</definedName>
    <definedName name="aaa" localSheetId="6">'[3]Template names'!$B$8</definedName>
    <definedName name="aaa" localSheetId="4">'[3]Template names'!$B$8</definedName>
    <definedName name="aaa" localSheetId="2">'[4]Template names'!$B$8</definedName>
    <definedName name="aaa">'[5]Template names'!$B$8</definedName>
    <definedName name="aaaa" localSheetId="6">'[6]Template names'!$B$111</definedName>
    <definedName name="aaaa" localSheetId="4">'[6]Template names'!$B$111</definedName>
    <definedName name="aaaa">'[7]Template names'!$B$111</definedName>
    <definedName name="aaaaaa" localSheetId="6">'[8]Template names'!$B$9</definedName>
    <definedName name="aaaaaa" localSheetId="4">'[8]Template names'!$B$9</definedName>
    <definedName name="aaaaaa" localSheetId="2">'[9]Template names'!$B$9</definedName>
    <definedName name="aaaaaa">'[10]Template names'!$B$9</definedName>
    <definedName name="aaaaaaaaa" localSheetId="6">'[3]Template names'!$B$45</definedName>
    <definedName name="aaaaaaaaa" localSheetId="4">'[3]Template names'!$B$45</definedName>
    <definedName name="aaaaaaaaa" localSheetId="2">'[4]Template names'!$B$45</definedName>
    <definedName name="aaaaaaaaa">'[5]Template names'!$B$45</definedName>
    <definedName name="ADJB1" localSheetId="8">'[11]Template names'!$B$77</definedName>
    <definedName name="ADJB1" localSheetId="1">'[11]Template names'!$B$77</definedName>
    <definedName name="ADJB1" localSheetId="6">'[12]Template names'!$B$77</definedName>
    <definedName name="ADJB1" localSheetId="4">'[13]Template names'!$B$77</definedName>
    <definedName name="ADJB1">'[14]Template names'!$B$77</definedName>
    <definedName name="ADJB13" localSheetId="8">'[5]Template names'!$B$89</definedName>
    <definedName name="ADJB13" localSheetId="1">'[5]Template names'!$B$89</definedName>
    <definedName name="ADJB13" localSheetId="6">'[15]Template names'!$B$89</definedName>
    <definedName name="ADJB13" localSheetId="4">'[3]Template names'!$B$89</definedName>
    <definedName name="ADJB13">'[16]Template names'!$B$89</definedName>
    <definedName name="ADJB14" localSheetId="8">'[5]Template names'!$B$90</definedName>
    <definedName name="ADJB14" localSheetId="1">'[5]Template names'!$B$90</definedName>
    <definedName name="ADJB14" localSheetId="6">'[15]Template names'!$B$90</definedName>
    <definedName name="ADJB14" localSheetId="4">'[3]Template names'!$B$90</definedName>
    <definedName name="ADJB14">'[16]Template names'!$B$90</definedName>
    <definedName name="ADJB17" localSheetId="8">'[5]Template names'!$B$93</definedName>
    <definedName name="ADJB17" localSheetId="1">'[5]Template names'!$B$93</definedName>
    <definedName name="ADJB17" localSheetId="6">'[15]Template names'!$B$93</definedName>
    <definedName name="ADJB17" localSheetId="4">'[3]Template names'!$B$93</definedName>
    <definedName name="ADJB17">'[16]Template names'!$B$93</definedName>
    <definedName name="ADJB18a" localSheetId="8">'[5]Template names'!$B$94</definedName>
    <definedName name="ADJB18a" localSheetId="1">'[5]Template names'!$B$94</definedName>
    <definedName name="ADJB18a" localSheetId="6">'[15]Template names'!$B$94</definedName>
    <definedName name="ADJB18a" localSheetId="4">'[3]Template names'!$B$94</definedName>
    <definedName name="ADJB18a">'[16]Template names'!$B$94</definedName>
    <definedName name="ADJB18b" localSheetId="6">'[3]Template names'!$B$94</definedName>
    <definedName name="ADJB18b" localSheetId="4">'[3]Template names'!$B$94</definedName>
    <definedName name="ADJB18b" localSheetId="2">'[4]Template names'!$B$94</definedName>
    <definedName name="ADJB18b">'[5]Template names'!$B$94</definedName>
    <definedName name="AGE_CRED_AUG__1" localSheetId="8">'2017 02 Creditors Age per Samra'!$A$1:$K$325</definedName>
    <definedName name="as" localSheetId="6">'[3]Template names'!$B$50</definedName>
    <definedName name="as" localSheetId="4">'[3]Template names'!$B$50</definedName>
    <definedName name="as" localSheetId="2">'[4]Template names'!$B$50</definedName>
    <definedName name="as">'[5]Template names'!$B$50</definedName>
    <definedName name="asss" localSheetId="6">'[3]Template names'!$B$51</definedName>
    <definedName name="asss" localSheetId="4">'[3]Template names'!$B$51</definedName>
    <definedName name="asss" localSheetId="2">'[4]Template names'!$B$51</definedName>
    <definedName name="asss">'[5]Template names'!$B$51</definedName>
    <definedName name="codesa" localSheetId="6">[17]Lookups!$A$41:$A$105</definedName>
    <definedName name="codesa" localSheetId="4">[17]Lookups!$A$41:$A$105</definedName>
    <definedName name="codesa">[18]Lookups!$A$41:$A$105</definedName>
    <definedName name="Date" localSheetId="8">[5]Instructions!$X$10</definedName>
    <definedName name="Date" localSheetId="1">[5]Instructions!$X$10</definedName>
    <definedName name="Date" localSheetId="6">[15]Instructions!$X$10</definedName>
    <definedName name="Date" localSheetId="4">[3]Instructions!$X$10</definedName>
    <definedName name="Date">[16]Instructions!$X$10</definedName>
    <definedName name="desc" localSheetId="8">'[5]Template names'!$B$19</definedName>
    <definedName name="desc" localSheetId="1">'[5]Template names'!$B$19</definedName>
    <definedName name="desc" localSheetId="6">'[15]Template names'!$B$19</definedName>
    <definedName name="desc" localSheetId="4">'[3]Template names'!$B$19</definedName>
    <definedName name="desc">'[16]Template names'!$B$19</definedName>
    <definedName name="GrantNatOpex" localSheetId="8">'[19]Lookup and lists'!$Z$2:$Z$8</definedName>
    <definedName name="GrantNatOpex" localSheetId="6">'[20]Lookup and lists'!$Z$2:$Z$8</definedName>
    <definedName name="GrantNatOpex" localSheetId="4">'[20]Lookup and lists'!$Z$2:$Z$8</definedName>
    <definedName name="GrantNatOpex">'[19]Lookup and lists'!$Z$2:$Z$8</definedName>
    <definedName name="GrantProvOpex" localSheetId="8">'[19]Lookup and lists'!$AA$2:$AA$6</definedName>
    <definedName name="GrantProvOpex" localSheetId="6">'[20]Lookup and lists'!$AA$2:$AA$6</definedName>
    <definedName name="GrantProvOpex" localSheetId="4">'[20]Lookup and lists'!$AA$2:$AA$6</definedName>
    <definedName name="GrantProvOpex">'[19]Lookup and lists'!$AA$2:$AA$6</definedName>
    <definedName name="h" localSheetId="6">'[3]Template names'!$B$46</definedName>
    <definedName name="h" localSheetId="4">'[3]Template names'!$B$46</definedName>
    <definedName name="h" localSheetId="2">'[4]Template names'!$B$46</definedName>
    <definedName name="h">'[5]Template names'!$B$46</definedName>
    <definedName name="Head1" localSheetId="8">'[10]Template names'!$B$2</definedName>
    <definedName name="Head1" localSheetId="1">'[10]Template names'!$B$2</definedName>
    <definedName name="Head1" localSheetId="6">'[21]Template names'!$B$2</definedName>
    <definedName name="Head1" localSheetId="4">'[8]Template names'!$B$2</definedName>
    <definedName name="Head1">'[22]Template names'!$B$2</definedName>
    <definedName name="Head10" localSheetId="8">'[5]Template names'!$B$17</definedName>
    <definedName name="Head10" localSheetId="1">'[5]Template names'!$B$17</definedName>
    <definedName name="Head10" localSheetId="6">'[15]Template names'!$B$17</definedName>
    <definedName name="Head10" localSheetId="4">'[3]Template names'!$B$17</definedName>
    <definedName name="Head10">'[16]Template names'!$B$17</definedName>
    <definedName name="Head11" localSheetId="8">'[5]Template names'!$B$18</definedName>
    <definedName name="Head11" localSheetId="1">'[5]Template names'!$B$18</definedName>
    <definedName name="Head11" localSheetId="6">'[15]Template names'!$B$18</definedName>
    <definedName name="Head11" localSheetId="4">'[3]Template names'!$B$18</definedName>
    <definedName name="Head11">'[16]Template names'!$B$18</definedName>
    <definedName name="Head12" localSheetId="8">'[11]Template names'!$B$18</definedName>
    <definedName name="Head12" localSheetId="1">'[11]Template names'!$B$18</definedName>
    <definedName name="Head12" localSheetId="6">'[12]Template names'!$B$18</definedName>
    <definedName name="Head12" localSheetId="4">'[13]Template names'!$B$18</definedName>
    <definedName name="Head12">'[14]Template names'!$B$18</definedName>
    <definedName name="head1A" localSheetId="8">'[10]Template names'!$B$3</definedName>
    <definedName name="head1A" localSheetId="1">'[10]Template names'!$B$3</definedName>
    <definedName name="head1A" localSheetId="6">'[21]Template names'!$B$3</definedName>
    <definedName name="head1A" localSheetId="4">'[8]Template names'!$B$3</definedName>
    <definedName name="head1A">'[22]Template names'!$B$3</definedName>
    <definedName name="head1b" localSheetId="8">'[10]Template names'!$B$4</definedName>
    <definedName name="head1b" localSheetId="1">'[10]Template names'!$B$4</definedName>
    <definedName name="head1b" localSheetId="6">'[21]Template names'!$B$4</definedName>
    <definedName name="head1b" localSheetId="4">'[8]Template names'!$B$4</definedName>
    <definedName name="head1b">'[22]Template names'!$B$4</definedName>
    <definedName name="head1i" localSheetId="6">'[8]Template names'!$B$4</definedName>
    <definedName name="head1i" localSheetId="4">'[8]Template names'!$B$4</definedName>
    <definedName name="head1i" localSheetId="2">'[9]Template names'!$B$4</definedName>
    <definedName name="head1i">'[10]Template names'!$B$4</definedName>
    <definedName name="Head2" localSheetId="8">'[5]Template names'!$B$5</definedName>
    <definedName name="Head2" localSheetId="1">'[5]Template names'!$B$5</definedName>
    <definedName name="Head2" localSheetId="6">'[15]Template names'!$B$5</definedName>
    <definedName name="Head2" localSheetId="4">'[3]Template names'!$B$5</definedName>
    <definedName name="Head2">'[16]Template names'!$B$5</definedName>
    <definedName name="head27" localSheetId="8">'[5]Template names'!$B$21</definedName>
    <definedName name="head27" localSheetId="1">'[5]Template names'!$B$21</definedName>
    <definedName name="head27" localSheetId="6">'[15]Template names'!$B$21</definedName>
    <definedName name="head27" localSheetId="4">'[3]Template names'!$B$21</definedName>
    <definedName name="head27">'[16]Template names'!$B$21</definedName>
    <definedName name="head27a" localSheetId="8">'[5]Template names'!$B$22</definedName>
    <definedName name="head27a" localSheetId="1">'[5]Template names'!$B$22</definedName>
    <definedName name="head27a" localSheetId="6">'[15]Template names'!$B$22</definedName>
    <definedName name="head27a" localSheetId="4">'[3]Template names'!$B$22</definedName>
    <definedName name="head27a">'[16]Template names'!$B$22</definedName>
    <definedName name="head27b" localSheetId="6">'[3]Template names'!$B$22</definedName>
    <definedName name="head27b" localSheetId="4">'[3]Template names'!$B$22</definedName>
    <definedName name="head27b" localSheetId="2">'[4]Template names'!$B$22</definedName>
    <definedName name="head27b">'[5]Template names'!$B$22</definedName>
    <definedName name="Head3" localSheetId="8">'[10]Template names'!$B$7</definedName>
    <definedName name="Head3" localSheetId="1">'[10]Template names'!$B$7</definedName>
    <definedName name="Head3" localSheetId="6">'[21]Template names'!$B$7</definedName>
    <definedName name="Head3" localSheetId="4">'[8]Template names'!$B$7</definedName>
    <definedName name="Head3">'[22]Template names'!$B$7</definedName>
    <definedName name="Head3a" localSheetId="8">'[5]Template names'!$B$8</definedName>
    <definedName name="Head3a" localSheetId="1">'[5]Template names'!$B$8</definedName>
    <definedName name="Head3a" localSheetId="6">'[15]Template names'!$B$8</definedName>
    <definedName name="Head3a" localSheetId="4">'[3]Template names'!$B$8</definedName>
    <definedName name="Head3a">'[16]Template names'!$B$8</definedName>
    <definedName name="Head5" localSheetId="8">'[10]Template names'!$B$9</definedName>
    <definedName name="Head5" localSheetId="1">'[10]Template names'!$B$9</definedName>
    <definedName name="Head5" localSheetId="6">'[21]Template names'!$B$9</definedName>
    <definedName name="Head5" localSheetId="4">'[8]Template names'!$B$9</definedName>
    <definedName name="Head5">'[22]Template names'!$B$9</definedName>
    <definedName name="Head50" localSheetId="8">'[5]Template names'!$B$45</definedName>
    <definedName name="Head50" localSheetId="1">'[5]Template names'!$B$45</definedName>
    <definedName name="Head50" localSheetId="6">'[15]Template names'!$B$45</definedName>
    <definedName name="Head50" localSheetId="4">'[3]Template names'!$B$45</definedName>
    <definedName name="Head50">'[16]Template names'!$B$45</definedName>
    <definedName name="Head51" localSheetId="8">'[5]Template names'!$B$46</definedName>
    <definedName name="Head51" localSheetId="1">'[5]Template names'!$B$46</definedName>
    <definedName name="Head51" localSheetId="6">'[15]Template names'!$B$46</definedName>
    <definedName name="Head51" localSheetId="4">'[3]Template names'!$B$46</definedName>
    <definedName name="Head51">'[16]Template names'!$B$46</definedName>
    <definedName name="Head52" localSheetId="8">'[5]Template names'!$B$47</definedName>
    <definedName name="Head52" localSheetId="1">'[5]Template names'!$B$47</definedName>
    <definedName name="Head52" localSheetId="6">'[15]Template names'!$B$47</definedName>
    <definedName name="Head52" localSheetId="4">'[3]Template names'!$B$47</definedName>
    <definedName name="Head52">'[16]Template names'!$B$47</definedName>
    <definedName name="Head53" localSheetId="8">'[5]Template names'!$B$48</definedName>
    <definedName name="Head53" localSheetId="1">'[5]Template names'!$B$48</definedName>
    <definedName name="Head53" localSheetId="6">'[15]Template names'!$B$48</definedName>
    <definedName name="Head53" localSheetId="4">'[3]Template names'!$B$48</definedName>
    <definedName name="Head53">'[16]Template names'!$B$48</definedName>
    <definedName name="Head54" localSheetId="8">'[5]Template names'!$B$49</definedName>
    <definedName name="Head54" localSheetId="1">'[5]Template names'!$B$49</definedName>
    <definedName name="Head54" localSheetId="6">'[15]Template names'!$B$49</definedName>
    <definedName name="Head54" localSheetId="4">'[3]Template names'!$B$49</definedName>
    <definedName name="Head54">'[16]Template names'!$B$49</definedName>
    <definedName name="Head55" localSheetId="8">'[5]Template names'!$B$50</definedName>
    <definedName name="Head55" localSheetId="1">'[5]Template names'!$B$50</definedName>
    <definedName name="Head55" localSheetId="6">'[15]Template names'!$B$50</definedName>
    <definedName name="Head55" localSheetId="4">'[3]Template names'!$B$50</definedName>
    <definedName name="Head55">'[16]Template names'!$B$50</definedName>
    <definedName name="Head56" localSheetId="8">'[5]Template names'!$B$51</definedName>
    <definedName name="Head56" localSheetId="1">'[5]Template names'!$B$51</definedName>
    <definedName name="Head56" localSheetId="6">'[15]Template names'!$B$51</definedName>
    <definedName name="Head56" localSheetId="4">'[3]Template names'!$B$51</definedName>
    <definedName name="Head56">'[16]Template names'!$B$51</definedName>
    <definedName name="Head5A" localSheetId="8">'[5]Template names'!$B$11</definedName>
    <definedName name="Head5A" localSheetId="1">'[5]Template names'!$B$11</definedName>
    <definedName name="Head5A" localSheetId="6">'[15]Template names'!$B$11</definedName>
    <definedName name="Head5A" localSheetId="4">'[3]Template names'!$B$11</definedName>
    <definedName name="Head5A">'[16]Template names'!$B$11</definedName>
    <definedName name="Head5b" localSheetId="8">'[10]Template names'!$B$11</definedName>
    <definedName name="Head5b" localSheetId="1">'[10]Template names'!$B$11</definedName>
    <definedName name="Head5b" localSheetId="6">'[21]Template names'!$B$11</definedName>
    <definedName name="Head5b" localSheetId="4">'[8]Template names'!$B$11</definedName>
    <definedName name="Head5b">'[22]Template names'!$B$11</definedName>
    <definedName name="Head6" localSheetId="8">'[5]Template names'!$B$13</definedName>
    <definedName name="Head6" localSheetId="1">'[5]Template names'!$B$13</definedName>
    <definedName name="Head6" localSheetId="6">'[15]Template names'!$B$13</definedName>
    <definedName name="Head6" localSheetId="4">'[3]Template names'!$B$13</definedName>
    <definedName name="Head6">'[16]Template names'!$B$13</definedName>
    <definedName name="Head7" localSheetId="8">'[5]Template names'!$B$14</definedName>
    <definedName name="Head7" localSheetId="1">'[5]Template names'!$B$14</definedName>
    <definedName name="Head7" localSheetId="6">'[15]Template names'!$B$14</definedName>
    <definedName name="Head7" localSheetId="4">'[3]Template names'!$B$14</definedName>
    <definedName name="Head7">'[16]Template names'!$B$14</definedName>
    <definedName name="Head8" localSheetId="8">'[10]Template names'!$B$14</definedName>
    <definedName name="Head8" localSheetId="1">'[10]Template names'!$B$14</definedName>
    <definedName name="Head8" localSheetId="6">'[21]Template names'!$B$14</definedName>
    <definedName name="Head8" localSheetId="4">'[8]Template names'!$B$14</definedName>
    <definedName name="Head8">'[22]Template names'!$B$14</definedName>
    <definedName name="Head9" localSheetId="8">'[5]Template names'!$B$16</definedName>
    <definedName name="Head9" localSheetId="1">'[5]Template names'!$B$16</definedName>
    <definedName name="Head9" localSheetId="6">'[15]Template names'!$B$16</definedName>
    <definedName name="Head9" localSheetId="4">'[3]Template names'!$B$16</definedName>
    <definedName name="Head9">'[16]Template names'!$B$16</definedName>
    <definedName name="iyt" localSheetId="6">'[20]Lookup and lists'!$X$2:$X$3</definedName>
    <definedName name="iyt" localSheetId="4">'[20]Lookup and lists'!$X$2:$X$3</definedName>
    <definedName name="iyt">'[19]Lookup and lists'!$X$2:$X$3</definedName>
    <definedName name="jjj" localSheetId="6">'[3]Template names'!$B$11</definedName>
    <definedName name="jjj" localSheetId="4">'[3]Template names'!$B$11</definedName>
    <definedName name="jjj" localSheetId="2">'[4]Template names'!$B$11</definedName>
    <definedName name="jjj">'[5]Template names'!$B$11</definedName>
    <definedName name="kjl" localSheetId="6">'[6]Template names'!$B$112</definedName>
    <definedName name="kjl" localSheetId="4">'[6]Template names'!$B$112</definedName>
    <definedName name="kjl">'[7]Template names'!$B$112</definedName>
    <definedName name="List8" localSheetId="8">'[19]Lookup and lists'!$X$2:$X$3</definedName>
    <definedName name="List8" localSheetId="6">'[20]Lookup and lists'!$X$2:$X$3</definedName>
    <definedName name="List8" localSheetId="4">'[20]Lookup and lists'!$X$2:$X$3</definedName>
    <definedName name="List8">'[19]Lookup and lists'!$X$2:$X$3</definedName>
    <definedName name="lll" localSheetId="6">'[8]Template names'!$B$14</definedName>
    <definedName name="lll" localSheetId="4">'[8]Template names'!$B$14</definedName>
    <definedName name="lll" localSheetId="2">'[9]Template names'!$B$14</definedName>
    <definedName name="lll">'[10]Template names'!$B$14</definedName>
    <definedName name="muni" localSheetId="8">'[5]Template names'!$B$63</definedName>
    <definedName name="muni" localSheetId="1">'[5]Template names'!$B$63</definedName>
    <definedName name="muni" localSheetId="6">'[15]Template names'!$B$63</definedName>
    <definedName name="muni" localSheetId="4">'[3]Template names'!$B$63</definedName>
    <definedName name="muni">'[16]Template names'!$B$63</definedName>
    <definedName name="MunicCodes" localSheetId="8">[18]Lookups!$A$41:$A$105</definedName>
    <definedName name="MunicCodes" localSheetId="6">[17]Lookups!$A$41:$A$105</definedName>
    <definedName name="MunicCodes" localSheetId="4">[17]Lookups!$A$41:$A$105</definedName>
    <definedName name="MunicCodes">[18]Lookups!$A$41:$A$105</definedName>
    <definedName name="muny" localSheetId="6">'[3]Template names'!$B$63</definedName>
    <definedName name="muny" localSheetId="4">'[3]Template names'!$B$63</definedName>
    <definedName name="muny" localSheetId="2">'[4]Template names'!$B$63</definedName>
    <definedName name="muny">'[5]Template names'!$B$63</definedName>
    <definedName name="op" localSheetId="6">'[3]Template names'!$B$16</definedName>
    <definedName name="op" localSheetId="4">'[3]Template names'!$B$16</definedName>
    <definedName name="op" localSheetId="2">'[4]Template names'!$B$16</definedName>
    <definedName name="op">'[5]Template names'!$B$16</definedName>
    <definedName name="PREVIEW_100" localSheetId="2">'2018 02 Overtime  '!$A$2:$E$139</definedName>
    <definedName name="PREVIEW_101" localSheetId="2">'2018 02 Overtime  '!$A$2:$E$119</definedName>
    <definedName name="PREVIEW_102" localSheetId="2">'2018 02 Overtime  '!$A$2:$E$139</definedName>
    <definedName name="PREVIEW_103" localSheetId="2">'2018 02 Overtime  '!$A$2:$E$139</definedName>
    <definedName name="PREVIEW_104" localSheetId="2">'2018 02 Overtime  '!$A$2:$E$214</definedName>
    <definedName name="PREVIEW_105" localSheetId="2">'2018 02 Overtime  '!$A$2:$E$226</definedName>
    <definedName name="PREVIEW_106" localSheetId="2">'2018 02 Overtime  '!$A$2:$E$167</definedName>
    <definedName name="PREVIEW_107" localSheetId="2">'2018 02 Overtime  '!$A$2:$E$179</definedName>
    <definedName name="PREVIEW_108" localSheetId="2">'2018 02 Overtime  '!$A$2:$E$217</definedName>
    <definedName name="PREVIEW_109" localSheetId="2">'2018 02 Overtime  '!$A$2:$E$139</definedName>
    <definedName name="PREVIEW_110" localSheetId="2">'2018 02 Overtime  '!$A$2:$E$139</definedName>
    <definedName name="PREVIEW_111" localSheetId="2">'2018 02 Overtime  '!$A$2:$E$171</definedName>
    <definedName name="PREVIEW_112" localSheetId="2">'2018 02 Overtime  '!$A$2:$E$119</definedName>
    <definedName name="PREVIEW_113" localSheetId="2">'2018 02 Overtime  '!$A$2:$E$164</definedName>
    <definedName name="PREVIEW_114" localSheetId="2">'2018 02 Overtime  '!$A$2:$E$139</definedName>
    <definedName name="PREVIEW_115" localSheetId="2">'2018 02 Overtime  '!$A$2:$E$171</definedName>
    <definedName name="PREVIEW_116" localSheetId="2">'2018 02 Overtime  '!$A$2:$E$214</definedName>
    <definedName name="PREVIEW_117" localSheetId="2">'2018 02 Overtime  '!$A$2:$E$179</definedName>
    <definedName name="PREVIEW_118" localSheetId="2">'2018 02 Overtime  '!$A$2:$E$171</definedName>
    <definedName name="PREVIEW_119" localSheetId="2">'2018 02 Overtime  '!$A$2:$E$170</definedName>
    <definedName name="PREVIEW_120" localSheetId="2">'2018 02 Overtime  '!$A$2:$E$139</definedName>
    <definedName name="PREVIEW_121" localSheetId="2">'2018 02 Overtime  '!$A$2:$E$139</definedName>
    <definedName name="PREVIEW_122" localSheetId="2">'2018 02 Overtime  '!$A$2:$E$119</definedName>
    <definedName name="PREVIEW_123" localSheetId="2">'2018 02 Overtime  '!$A$2:$E$170</definedName>
    <definedName name="PREVIEW_124" localSheetId="2">'2018 02 Overtime  '!$A$2:$E$151</definedName>
    <definedName name="PREVIEW_125" localSheetId="2">'2018 02 Overtime  '!$A$2:$E$119</definedName>
    <definedName name="PREVIEW_126" localSheetId="2">'2018 02 Overtime  '!$A$2:$E$119</definedName>
    <definedName name="PREVIEW_127" localSheetId="2">'2018 02 Overtime  '!$A$2:$E$119</definedName>
    <definedName name="PREVIEW_128" localSheetId="2">'2018 02 Overtime  '!$A$2:$E$119</definedName>
    <definedName name="PREVIEW_129" localSheetId="2">'2018 02 Overtime  '!$A$2:$E$170</definedName>
    <definedName name="PREVIEW_130" localSheetId="2">'2018 02 Overtime  '!$A$2:$E$167</definedName>
    <definedName name="PREVIEW_131" localSheetId="2">'2018 02 Overtime  '!$A$2:$E$139</definedName>
    <definedName name="PREVIEW_132" localSheetId="2">'2018 02 Overtime  '!$A$2:$E$119</definedName>
    <definedName name="PREVIEW_133" localSheetId="2">'2018 02 Overtime  '!$A$2:$E$119</definedName>
    <definedName name="PREVIEW_134" localSheetId="2">'2018 02 Overtime  '!$A$2:$E$226</definedName>
    <definedName name="PREVIEW_135" localSheetId="2">'2018 02 Overtime  '!$A$2:$E$214</definedName>
    <definedName name="PREVIEW_136" localSheetId="2">'2018 02 Overtime  '!$A$2:$E$167</definedName>
    <definedName name="PREVIEW_137" localSheetId="2">'2018 02 Overtime  '!$A$2:$E$119</definedName>
    <definedName name="PREVIEW_138" localSheetId="2">'2018 02 Overtime  '!$A$2:$E$119</definedName>
    <definedName name="PREVIEW_139" localSheetId="2">'2018 02 Overtime  '!$A$2:$E$119</definedName>
    <definedName name="PREVIEW_140" localSheetId="2">'2018 02 Overtime  '!$A$2:$E$226</definedName>
    <definedName name="PREVIEW_141" localSheetId="2">'2018 02 Overtime  '!$A$2:$E$167</definedName>
    <definedName name="PREVIEW_142" localSheetId="2">'2018 02 Overtime  '!$A$2:$E$119</definedName>
    <definedName name="PREVIEW_143" localSheetId="2">'2018 02 Overtime  '!$A$2:$E$214</definedName>
    <definedName name="PREVIEW_144" localSheetId="2">'2018 02 Overtime  '!$A$2:$E$218</definedName>
    <definedName name="PREVIEW_145" localSheetId="2">'2018 02 Overtime  '!$A$2:$E$151</definedName>
    <definedName name="PREVIEW_146" localSheetId="2">'2018 02 Overtime  '!$A$2:$E$167</definedName>
    <definedName name="PREVIEW_147" localSheetId="2">'2018 02 Overtime  '!$A$2:$E$167</definedName>
    <definedName name="PREVIEW_148" localSheetId="2">'2018 02 Overtime  '!$A$2:$E$164</definedName>
    <definedName name="PREVIEW_149" localSheetId="2">'2018 02 Overtime  '!$A$2:$E$139</definedName>
    <definedName name="PREVIEW_150" localSheetId="2">'2018 02 Overtime  '!$A$2:$E$139</definedName>
    <definedName name="PREVIEW_151" localSheetId="2">'2018 02 Overtime  '!$A$2:$E$214</definedName>
    <definedName name="PREVIEW_152" localSheetId="2">'2018 02 Overtime  '!$A$2:$E$218</definedName>
    <definedName name="PREVIEW_153" localSheetId="2">'2018 02 Overtime  '!$A$2:$E$217</definedName>
    <definedName name="PREVIEW_154" localSheetId="2">'2018 02 Overtime  '!$A$2:$E$217</definedName>
    <definedName name="PREVIEW_155" localSheetId="2">'2018 02 Overtime  '!$A$2:$E$167</definedName>
    <definedName name="PREVIEW_156" localSheetId="2">'2018 02 Overtime  '!$A$2:$E$139</definedName>
    <definedName name="PREVIEW_157" localSheetId="2">'2018 02 Overtime  '!$A$2:$E$211</definedName>
    <definedName name="PREVIEW_70" localSheetId="2">'2018 02 Overtime  '!$A$2:$E$226</definedName>
    <definedName name="PREVIEW_71" localSheetId="2">'2018 02 Overtime  '!$A$2:$E$214</definedName>
    <definedName name="PREVIEW_72" localSheetId="2">'2018 02 Overtime  '!$A$2:$E$119</definedName>
    <definedName name="PREVIEW_73" localSheetId="2">'2018 02 Overtime  '!$A$2:$E$139</definedName>
    <definedName name="PREVIEW_74" localSheetId="2">'2018 02 Overtime  '!$A$2:$E$164</definedName>
    <definedName name="PREVIEW_75" localSheetId="2">'2018 02 Overtime  '!$A$2:$E$119</definedName>
    <definedName name="PREVIEW_76" localSheetId="2">'2018 02 Overtime  '!$A$2:$E$179</definedName>
    <definedName name="PREVIEW_77" localSheetId="2">'2018 02 Overtime  '!$A$2:$E$211</definedName>
    <definedName name="PREVIEW_78" localSheetId="2">'2018 02 Overtime  '!$A$2:$E$164</definedName>
    <definedName name="PREVIEW_79" localSheetId="2">'2018 02 Overtime  '!$A$2:$E$218</definedName>
    <definedName name="PREVIEW_80" localSheetId="2">'2018 02 Overtime  '!$A$2:$E$151</definedName>
    <definedName name="PREVIEW_81" localSheetId="2">'2018 02 Overtime  '!$A$2:$E$211</definedName>
    <definedName name="PREVIEW_82" localSheetId="2">'2018 02 Overtime  '!$A$2:$E$119</definedName>
    <definedName name="PREVIEW_83" localSheetId="2">'2018 02 Overtime  '!$A$2:$E$171</definedName>
    <definedName name="PREVIEW_84" localSheetId="2">'2018 02 Overtime  '!$A$2:$E$119</definedName>
    <definedName name="PREVIEW_85" localSheetId="2">'2018 02 Overtime  '!$A$2:$E$167</definedName>
    <definedName name="PREVIEW_86" localSheetId="2">'2018 02 Overtime  '!$A$2:$E$179</definedName>
    <definedName name="PREVIEW_87" localSheetId="2">'2018 02 Overtime  '!$A$2:$E$218</definedName>
    <definedName name="PREVIEW_88" localSheetId="2">'2018 02 Overtime  '!$A$2:$E$139</definedName>
    <definedName name="PREVIEW_89" localSheetId="2">'2018 02 Overtime  '!$A$2:$E$119</definedName>
    <definedName name="PREVIEW_90" localSheetId="2">'2018 02 Overtime  '!$A$2:$E$119</definedName>
    <definedName name="PREVIEW_91" localSheetId="2">'2018 02 Overtime  '!$A$2:$E$214</definedName>
    <definedName name="PREVIEW_92" localSheetId="2">'2018 02 Overtime  '!$A$2:$E$139</definedName>
    <definedName name="PREVIEW_93" localSheetId="2">'2018 02 Overtime  '!$A$2:$E$211</definedName>
    <definedName name="PREVIEW_94" localSheetId="2">'2018 02 Overtime  '!$A$2:$E$139</definedName>
    <definedName name="PREVIEW_95" localSheetId="2">'2018 02 Overtime  '!$A$2:$E$217</definedName>
    <definedName name="PREVIEW_96" localSheetId="2">'2018 02 Overtime  '!$A$2:$E$170</definedName>
    <definedName name="PREVIEW_97" localSheetId="2">'2018 02 Overtime  '!$A$2:$E$151</definedName>
    <definedName name="PREVIEW_98" localSheetId="2">'2018 02 Overtime  '!$A$2:$E$214</definedName>
    <definedName name="PREVIEW_99" localSheetId="2">'2018 02 Overtime  '!$A$2:$E$119</definedName>
    <definedName name="_xlnm.Print_Area" localSheetId="9">'2018 02 Debtors Age '!$A$1:$O$23</definedName>
    <definedName name="_xlnm.Print_Titles" localSheetId="8">'2017 02 Creditors Age per Samra'!$2:$4</definedName>
    <definedName name="q" localSheetId="6">'[3]Template names'!$B$47</definedName>
    <definedName name="q" localSheetId="4">'[3]Template names'!$B$47</definedName>
    <definedName name="q" localSheetId="2">'[4]Template names'!$B$47</definedName>
    <definedName name="q">'[5]Template names'!$B$47</definedName>
    <definedName name="qqq" localSheetId="6">'[3]Template names'!$B$14</definedName>
    <definedName name="qqq" localSheetId="4">'[3]Template names'!$B$14</definedName>
    <definedName name="qqq" localSheetId="2">'[4]Template names'!$B$14</definedName>
    <definedName name="qqq">'[5]Template names'!$B$14</definedName>
    <definedName name="qw" localSheetId="6">'[3]Template names'!$B$49</definedName>
    <definedName name="qw" localSheetId="4">'[3]Template names'!$B$49</definedName>
    <definedName name="qw" localSheetId="2">'[4]Template names'!$B$49</definedName>
    <definedName name="qw">'[5]Template names'!$B$49</definedName>
    <definedName name="relf" localSheetId="6">'[13]Template names'!$B$23</definedName>
    <definedName name="relf" localSheetId="4">'[13]Template names'!$B$23</definedName>
    <definedName name="relf">'[11]Template names'!$B$23</definedName>
    <definedName name="result" localSheetId="8">'[11]Template names'!$B$23</definedName>
    <definedName name="result" localSheetId="1">'[11]Template names'!$B$23</definedName>
    <definedName name="result" localSheetId="6">'[12]Template names'!$B$23</definedName>
    <definedName name="result" localSheetId="4">'[13]Template names'!$B$23</definedName>
    <definedName name="result">'[14]Template names'!$B$23</definedName>
    <definedName name="TableA1" localSheetId="8">'[7]Template names'!$B$111</definedName>
    <definedName name="TableA1" localSheetId="6">'[6]Template names'!$B$111</definedName>
    <definedName name="TableA1" localSheetId="4">'[6]Template names'!$B$111</definedName>
    <definedName name="TableA1">'[7]Template names'!$B$111</definedName>
    <definedName name="TableA19" localSheetId="8">'[2]Template names'!$B$129</definedName>
    <definedName name="TableA19" localSheetId="1">'[2]Template names'!$B$129</definedName>
    <definedName name="TableA19" localSheetId="6">'[12]Template names'!$B$129</definedName>
    <definedName name="TableA19" localSheetId="4">'[1]Template names'!$B$129</definedName>
    <definedName name="TableA19">'[14]Template names'!$B$129</definedName>
    <definedName name="TableA2" localSheetId="8">'[7]Template names'!$B$112</definedName>
    <definedName name="TableA2" localSheetId="6">'[6]Template names'!$B$112</definedName>
    <definedName name="TableA2" localSheetId="4">'[6]Template names'!$B$112</definedName>
    <definedName name="TableA2">'[7]Template names'!$B$112</definedName>
    <definedName name="ww" localSheetId="6">'[3]Template names'!$B$48</definedName>
    <definedName name="ww" localSheetId="4">'[3]Template names'!$B$48</definedName>
    <definedName name="ww" localSheetId="2">'[4]Template names'!$B$48</definedName>
    <definedName name="ww">'[5]Template names'!$B$48</definedName>
    <definedName name="zcx" localSheetId="6">'[8]Template names'!$B$11</definedName>
    <definedName name="zcx" localSheetId="4">'[8]Template names'!$B$11</definedName>
    <definedName name="zcx" localSheetId="2">'[9]Template names'!$B$11</definedName>
    <definedName name="zcx">'[10]Template names'!$B$11</definedName>
    <definedName name="zxc" localSheetId="6">'[3]Template names'!$B$13</definedName>
    <definedName name="zxc" localSheetId="4">'[3]Template names'!$B$13</definedName>
    <definedName name="zxc" localSheetId="2">'[4]Template names'!$B$13</definedName>
    <definedName name="zxc">'[5]Template names'!$B$13</definedName>
  </definedNames>
  <calcPr calcId="162913"/>
</workbook>
</file>

<file path=xl/calcChain.xml><?xml version="1.0" encoding="utf-8"?>
<calcChain xmlns="http://schemas.openxmlformats.org/spreadsheetml/2006/main">
  <c r="H5" i="119" l="1"/>
  <c r="H11" i="119"/>
  <c r="G6" i="119"/>
  <c r="G7" i="119"/>
  <c r="G8" i="119"/>
  <c r="G9" i="119"/>
  <c r="G10" i="119"/>
  <c r="G11" i="119"/>
  <c r="G5" i="119"/>
  <c r="C5" i="119"/>
  <c r="E5" i="119"/>
  <c r="E6" i="119"/>
  <c r="E7" i="119"/>
  <c r="E8" i="119"/>
  <c r="E9" i="119"/>
  <c r="E10" i="119"/>
  <c r="E11" i="119"/>
  <c r="F10" i="119"/>
  <c r="F8" i="119"/>
  <c r="F5" i="119"/>
  <c r="F11" i="119"/>
  <c r="F9" i="119"/>
  <c r="F10" i="196"/>
  <c r="F9" i="196"/>
  <c r="K158" i="194"/>
  <c r="N156" i="194"/>
  <c r="M156" i="194"/>
  <c r="J156" i="194"/>
  <c r="I156" i="194"/>
  <c r="H156" i="194"/>
  <c r="F156" i="194"/>
  <c r="H155" i="194"/>
  <c r="M154" i="194"/>
  <c r="J154" i="194"/>
  <c r="H154" i="194"/>
  <c r="K153" i="194"/>
  <c r="O151" i="194"/>
  <c r="K151" i="194"/>
  <c r="K150" i="194"/>
  <c r="O148" i="194"/>
  <c r="O147" i="194"/>
  <c r="O146" i="194"/>
  <c r="O145" i="194"/>
  <c r="O144" i="194"/>
  <c r="L144" i="194"/>
  <c r="O143" i="194"/>
  <c r="O142" i="194"/>
  <c r="O141" i="194"/>
  <c r="O140" i="194"/>
  <c r="O139" i="194"/>
  <c r="O138" i="194"/>
  <c r="O137" i="194"/>
  <c r="L137" i="194"/>
  <c r="L135" i="194"/>
  <c r="K135" i="194"/>
  <c r="F135" i="194"/>
  <c r="O133" i="194"/>
  <c r="K133" i="194"/>
  <c r="O132" i="194"/>
  <c r="K132" i="194"/>
  <c r="O131" i="194"/>
  <c r="K131" i="194"/>
  <c r="I131" i="194"/>
  <c r="G131" i="194"/>
  <c r="O130" i="194"/>
  <c r="K130" i="194"/>
  <c r="K126" i="194" s="1"/>
  <c r="K157" i="194" s="1"/>
  <c r="G130" i="194"/>
  <c r="O129" i="194"/>
  <c r="K129" i="194"/>
  <c r="G129" i="194"/>
  <c r="L128" i="194"/>
  <c r="O128" i="194" s="1"/>
  <c r="K128" i="194"/>
  <c r="G128" i="194"/>
  <c r="O127" i="194"/>
  <c r="K127" i="194"/>
  <c r="I127" i="194"/>
  <c r="G127" i="194"/>
  <c r="G126" i="194" s="1"/>
  <c r="G157" i="194" s="1"/>
  <c r="N126" i="194"/>
  <c r="N157" i="194" s="1"/>
  <c r="M126" i="194"/>
  <c r="M157" i="194" s="1"/>
  <c r="L126" i="194"/>
  <c r="L157" i="194" s="1"/>
  <c r="J126" i="194"/>
  <c r="J157" i="194" s="1"/>
  <c r="I126" i="194"/>
  <c r="I157" i="194" s="1"/>
  <c r="H126" i="194"/>
  <c r="H157" i="194" s="1"/>
  <c r="H159" i="194" s="1"/>
  <c r="F126" i="194"/>
  <c r="F157" i="194" s="1"/>
  <c r="O125" i="194"/>
  <c r="K125" i="194"/>
  <c r="O124" i="194"/>
  <c r="O123" i="194"/>
  <c r="O122" i="194"/>
  <c r="K122" i="194"/>
  <c r="K155" i="194" s="1"/>
  <c r="G122" i="194"/>
  <c r="D122" i="194"/>
  <c r="O121" i="194"/>
  <c r="K121" i="194"/>
  <c r="K120" i="194" s="1"/>
  <c r="G121" i="194"/>
  <c r="O120" i="194"/>
  <c r="N120" i="194"/>
  <c r="M120" i="194"/>
  <c r="L120" i="194"/>
  <c r="J120" i="194"/>
  <c r="I120" i="194"/>
  <c r="H120" i="194"/>
  <c r="G120" i="194"/>
  <c r="F120" i="194"/>
  <c r="O119" i="194"/>
  <c r="O118" i="194"/>
  <c r="O117" i="194"/>
  <c r="O116" i="194"/>
  <c r="O115" i="194"/>
  <c r="K115" i="194"/>
  <c r="O114" i="194"/>
  <c r="K114" i="194"/>
  <c r="I114" i="194"/>
  <c r="I104" i="194" s="1"/>
  <c r="I51" i="194" s="1"/>
  <c r="O113" i="194"/>
  <c r="K113" i="194"/>
  <c r="G113" i="194"/>
  <c r="O112" i="194"/>
  <c r="K112" i="194"/>
  <c r="G112" i="194"/>
  <c r="O111" i="194"/>
  <c r="K111" i="194"/>
  <c r="G111" i="194"/>
  <c r="O110" i="194"/>
  <c r="K110" i="194"/>
  <c r="G110" i="194"/>
  <c r="O109" i="194"/>
  <c r="K109" i="194"/>
  <c r="G109" i="194"/>
  <c r="O108" i="194"/>
  <c r="L108" i="194"/>
  <c r="K108" i="194"/>
  <c r="F108" i="194"/>
  <c r="F155" i="194" s="1"/>
  <c r="F159" i="194" s="1"/>
  <c r="O107" i="194"/>
  <c r="K107" i="194"/>
  <c r="G107" i="194"/>
  <c r="O106" i="194"/>
  <c r="K106" i="194"/>
  <c r="K104" i="194" s="1"/>
  <c r="G106" i="194"/>
  <c r="O105" i="194"/>
  <c r="K105" i="194"/>
  <c r="G105" i="194"/>
  <c r="G104" i="194" s="1"/>
  <c r="N104" i="194"/>
  <c r="O104" i="194" s="1"/>
  <c r="M104" i="194"/>
  <c r="L104" i="194"/>
  <c r="J104" i="194"/>
  <c r="H104" i="194"/>
  <c r="F104" i="194"/>
  <c r="K103" i="194"/>
  <c r="O101" i="194"/>
  <c r="L101" i="194"/>
  <c r="D101" i="194"/>
  <c r="O100" i="194"/>
  <c r="O99" i="194"/>
  <c r="O98" i="194"/>
  <c r="K98" i="194"/>
  <c r="O97" i="194"/>
  <c r="K97" i="194"/>
  <c r="G97" i="194"/>
  <c r="D97" i="194"/>
  <c r="O96" i="194"/>
  <c r="K96" i="194"/>
  <c r="G96" i="194"/>
  <c r="D96" i="194"/>
  <c r="L95" i="194"/>
  <c r="O95" i="194" s="1"/>
  <c r="K95" i="194"/>
  <c r="G95" i="194"/>
  <c r="D95" i="194"/>
  <c r="K94" i="194"/>
  <c r="G94" i="194"/>
  <c r="K93" i="194"/>
  <c r="G93" i="194"/>
  <c r="D93" i="194"/>
  <c r="D56" i="194" s="1"/>
  <c r="K92" i="194"/>
  <c r="G92" i="194"/>
  <c r="D92" i="194"/>
  <c r="N91" i="194"/>
  <c r="M91" i="194"/>
  <c r="K91" i="194"/>
  <c r="J91" i="194"/>
  <c r="I91" i="194"/>
  <c r="H91" i="194"/>
  <c r="G91" i="194"/>
  <c r="F91" i="194"/>
  <c r="O90" i="194"/>
  <c r="O89" i="194"/>
  <c r="O88" i="194"/>
  <c r="O87" i="194"/>
  <c r="O86" i="194"/>
  <c r="K86" i="194"/>
  <c r="O85" i="194"/>
  <c r="O84" i="194"/>
  <c r="O83" i="194"/>
  <c r="O82" i="194"/>
  <c r="O81" i="194"/>
  <c r="O80" i="194"/>
  <c r="O79" i="194"/>
  <c r="O78" i="194"/>
  <c r="O77" i="194"/>
  <c r="K77" i="194"/>
  <c r="O76" i="194"/>
  <c r="L76" i="194"/>
  <c r="K76" i="194"/>
  <c r="G76" i="194"/>
  <c r="O75" i="194"/>
  <c r="K75" i="194"/>
  <c r="G75" i="194"/>
  <c r="O74" i="194"/>
  <c r="K74" i="194"/>
  <c r="G74" i="194"/>
  <c r="O73" i="194"/>
  <c r="K73" i="194"/>
  <c r="G73" i="194"/>
  <c r="L68" i="194"/>
  <c r="O68" i="194" s="1"/>
  <c r="K68" i="194"/>
  <c r="I68" i="194"/>
  <c r="I155" i="194" s="1"/>
  <c r="G68" i="194"/>
  <c r="N67" i="194"/>
  <c r="M67" i="194"/>
  <c r="K67" i="194"/>
  <c r="J67" i="194"/>
  <c r="I67" i="194"/>
  <c r="H67" i="194"/>
  <c r="G67" i="194"/>
  <c r="F67" i="194"/>
  <c r="O66" i="194"/>
  <c r="K66" i="194"/>
  <c r="O65" i="194"/>
  <c r="K65" i="194"/>
  <c r="O64" i="194"/>
  <c r="K64" i="194"/>
  <c r="O63" i="194"/>
  <c r="K63" i="194"/>
  <c r="N62" i="194"/>
  <c r="M62" i="194"/>
  <c r="M53" i="194" s="1"/>
  <c r="L62" i="194"/>
  <c r="O62" i="194" s="1"/>
  <c r="K62" i="194"/>
  <c r="J62" i="194"/>
  <c r="I62" i="194"/>
  <c r="I53" i="194" s="1"/>
  <c r="H62" i="194"/>
  <c r="G62" i="194"/>
  <c r="F62" i="194"/>
  <c r="K61" i="194"/>
  <c r="O60" i="194"/>
  <c r="L60" i="194"/>
  <c r="D60" i="194"/>
  <c r="O59" i="194"/>
  <c r="D59" i="194"/>
  <c r="O58" i="194"/>
  <c r="D58" i="194"/>
  <c r="O57" i="194"/>
  <c r="K57" i="194"/>
  <c r="F57" i="194"/>
  <c r="O56" i="194"/>
  <c r="K56" i="194"/>
  <c r="J56" i="194"/>
  <c r="J155" i="194" s="1"/>
  <c r="G56" i="194"/>
  <c r="K55" i="194"/>
  <c r="K54" i="194" s="1"/>
  <c r="N54" i="194"/>
  <c r="M54" i="194"/>
  <c r="L54" i="194"/>
  <c r="O54" i="194" s="1"/>
  <c r="I54" i="194"/>
  <c r="H54" i="194"/>
  <c r="H51" i="194" s="1"/>
  <c r="G54" i="194"/>
  <c r="G51" i="194" s="1"/>
  <c r="F54" i="194"/>
  <c r="N53" i="194"/>
  <c r="F53" i="194"/>
  <c r="K52" i="194"/>
  <c r="N51" i="194"/>
  <c r="M51" i="194"/>
  <c r="F51" i="194"/>
  <c r="K50" i="194"/>
  <c r="O49" i="194"/>
  <c r="N49" i="194"/>
  <c r="M49" i="194"/>
  <c r="K49" i="194"/>
  <c r="G49" i="194"/>
  <c r="F49" i="194"/>
  <c r="O48" i="194"/>
  <c r="K48" i="194"/>
  <c r="I48" i="194"/>
  <c r="G48" i="194" s="1"/>
  <c r="F48" i="194"/>
  <c r="O47" i="194"/>
  <c r="K47" i="194"/>
  <c r="G47" i="194"/>
  <c r="O46" i="194"/>
  <c r="K46" i="194"/>
  <c r="G46" i="194"/>
  <c r="O45" i="194"/>
  <c r="K45" i="194"/>
  <c r="G45" i="194"/>
  <c r="O44" i="194"/>
  <c r="K44" i="194"/>
  <c r="G44" i="194"/>
  <c r="O43" i="194"/>
  <c r="I43" i="194"/>
  <c r="G43" i="194"/>
  <c r="F43" i="194"/>
  <c r="K43" i="194" s="1"/>
  <c r="O42" i="194"/>
  <c r="K42" i="194"/>
  <c r="G42" i="194"/>
  <c r="O41" i="194"/>
  <c r="K41" i="194"/>
  <c r="G41" i="194"/>
  <c r="O40" i="194"/>
  <c r="K40" i="194"/>
  <c r="G40" i="194"/>
  <c r="O39" i="194"/>
  <c r="K39" i="194"/>
  <c r="G39" i="194"/>
  <c r="O38" i="194"/>
  <c r="N38" i="194"/>
  <c r="N154" i="194" s="1"/>
  <c r="M38" i="194"/>
  <c r="K38" i="194"/>
  <c r="K36" i="194" s="1"/>
  <c r="G38" i="194"/>
  <c r="G37" i="194" s="1"/>
  <c r="F38" i="194"/>
  <c r="N37" i="194"/>
  <c r="O37" i="194" s="1"/>
  <c r="M37" i="194"/>
  <c r="L37" i="194"/>
  <c r="L154" i="194" s="1"/>
  <c r="J37" i="194"/>
  <c r="I37" i="194"/>
  <c r="H37" i="194"/>
  <c r="F37" i="194"/>
  <c r="N36" i="194"/>
  <c r="M36" i="194"/>
  <c r="L36" i="194"/>
  <c r="O36" i="194" s="1"/>
  <c r="J36" i="194"/>
  <c r="I36" i="194"/>
  <c r="H36" i="194"/>
  <c r="G36" i="194"/>
  <c r="O34" i="194"/>
  <c r="K34" i="194"/>
  <c r="O33" i="194"/>
  <c r="N33" i="194"/>
  <c r="L33" i="194"/>
  <c r="O32" i="194"/>
  <c r="N32" i="194"/>
  <c r="M32" i="194"/>
  <c r="L32" i="194"/>
  <c r="O31" i="194"/>
  <c r="N31" i="194"/>
  <c r="L31" i="194"/>
  <c r="N30" i="194"/>
  <c r="O30" i="194" s="1"/>
  <c r="L30" i="194"/>
  <c r="O29" i="194"/>
  <c r="N29" i="194"/>
  <c r="O28" i="194"/>
  <c r="N28" i="194"/>
  <c r="N155" i="194" s="1"/>
  <c r="M28" i="194"/>
  <c r="M155" i="194" s="1"/>
  <c r="K28" i="194"/>
  <c r="I28" i="194"/>
  <c r="G28" i="194" s="1"/>
  <c r="O27" i="194"/>
  <c r="L27" i="194"/>
  <c r="L156" i="194" s="1"/>
  <c r="K27" i="194"/>
  <c r="K156" i="194" s="1"/>
  <c r="I27" i="194"/>
  <c r="G27" i="194" s="1"/>
  <c r="L26" i="194"/>
  <c r="L6" i="194" s="1"/>
  <c r="K26" i="194"/>
  <c r="G26" i="194"/>
  <c r="O25" i="194"/>
  <c r="K25" i="194"/>
  <c r="G25" i="194"/>
  <c r="O24" i="194"/>
  <c r="K24" i="194"/>
  <c r="G24" i="194"/>
  <c r="O23" i="194"/>
  <c r="L23" i="194"/>
  <c r="K23" i="194"/>
  <c r="G23" i="194"/>
  <c r="O22" i="194"/>
  <c r="L22" i="194"/>
  <c r="K22" i="194"/>
  <c r="G22" i="194"/>
  <c r="O21" i="194"/>
  <c r="K21" i="194"/>
  <c r="G21" i="194"/>
  <c r="O20" i="194"/>
  <c r="K20" i="194"/>
  <c r="G20" i="194"/>
  <c r="O19" i="194"/>
  <c r="K19" i="194"/>
  <c r="G19" i="194"/>
  <c r="O18" i="194"/>
  <c r="K18" i="194"/>
  <c r="G18" i="194"/>
  <c r="O17" i="194"/>
  <c r="K17" i="194"/>
  <c r="G17" i="194"/>
  <c r="O16" i="194"/>
  <c r="K16" i="194"/>
  <c r="G16" i="194"/>
  <c r="O15" i="194"/>
  <c r="K15" i="194"/>
  <c r="G15" i="194"/>
  <c r="O14" i="194"/>
  <c r="K14" i="194"/>
  <c r="G14" i="194"/>
  <c r="O13" i="194"/>
  <c r="K13" i="194"/>
  <c r="G13" i="194"/>
  <c r="O12" i="194"/>
  <c r="K12" i="194"/>
  <c r="G12" i="194"/>
  <c r="O11" i="194"/>
  <c r="K11" i="194"/>
  <c r="G11" i="194"/>
  <c r="O10" i="194"/>
  <c r="L10" i="194"/>
  <c r="K10" i="194"/>
  <c r="I10" i="194"/>
  <c r="G10" i="194" s="1"/>
  <c r="L9" i="194"/>
  <c r="O9" i="194" s="1"/>
  <c r="K9" i="194"/>
  <c r="K6" i="194" s="1"/>
  <c r="I9" i="194"/>
  <c r="G9" i="194" s="1"/>
  <c r="O8" i="194"/>
  <c r="L8" i="194"/>
  <c r="L5" i="194" s="1"/>
  <c r="O5" i="194" s="1"/>
  <c r="K8" i="194"/>
  <c r="I8" i="194"/>
  <c r="G8" i="194"/>
  <c r="O7" i="194"/>
  <c r="L7" i="194"/>
  <c r="K7" i="194"/>
  <c r="K154" i="194" s="1"/>
  <c r="K159" i="194" s="1"/>
  <c r="I7" i="194"/>
  <c r="G7" i="194" s="1"/>
  <c r="N6" i="194"/>
  <c r="M6" i="194"/>
  <c r="J6" i="194"/>
  <c r="I6" i="194"/>
  <c r="H6" i="194"/>
  <c r="F6" i="194"/>
  <c r="N5" i="194"/>
  <c r="N152" i="194" s="1"/>
  <c r="M5" i="194"/>
  <c r="M152" i="194" s="1"/>
  <c r="K5" i="194"/>
  <c r="J5" i="194"/>
  <c r="H5" i="194"/>
  <c r="F5" i="194"/>
  <c r="G154" i="194" l="1"/>
  <c r="G159" i="194" s="1"/>
  <c r="G5" i="194"/>
  <c r="N159" i="194"/>
  <c r="O154" i="194"/>
  <c r="H152" i="194"/>
  <c r="G156" i="194"/>
  <c r="G6" i="194"/>
  <c r="O157" i="194"/>
  <c r="J159" i="194"/>
  <c r="O156" i="194"/>
  <c r="O6" i="194"/>
  <c r="K51" i="194"/>
  <c r="K53" i="194"/>
  <c r="K152" i="194" s="1"/>
  <c r="M159" i="194"/>
  <c r="I154" i="194"/>
  <c r="I159" i="194" s="1"/>
  <c r="G155" i="194"/>
  <c r="O26" i="194"/>
  <c r="K37" i="194"/>
  <c r="G53" i="194"/>
  <c r="L67" i="194"/>
  <c r="O67" i="194" s="1"/>
  <c r="L91" i="194"/>
  <c r="O91" i="194" s="1"/>
  <c r="O135" i="194"/>
  <c r="L152" i="194"/>
  <c r="O152" i="194" s="1"/>
  <c r="I5" i="194"/>
  <c r="I152" i="194" s="1"/>
  <c r="F36" i="194"/>
  <c r="F152" i="194" s="1"/>
  <c r="H53" i="194"/>
  <c r="L53" i="194"/>
  <c r="O53" i="194" s="1"/>
  <c r="J54" i="194"/>
  <c r="O126" i="194"/>
  <c r="G152" i="194" l="1"/>
  <c r="L51" i="194"/>
  <c r="O51" i="194" s="1"/>
  <c r="J53" i="194"/>
  <c r="J152" i="194" s="1"/>
  <c r="J51" i="194"/>
  <c r="L155" i="194"/>
  <c r="O155" i="194" l="1"/>
  <c r="L159" i="194"/>
  <c r="O159" i="194" s="1"/>
  <c r="G75" i="186" l="1"/>
  <c r="E75" i="186"/>
  <c r="D75" i="186"/>
  <c r="F74" i="186"/>
  <c r="F75" i="186" s="1"/>
  <c r="G72" i="186"/>
  <c r="E72" i="186"/>
  <c r="D72" i="186"/>
  <c r="F71" i="186"/>
  <c r="F72" i="186" s="1"/>
  <c r="G69" i="186"/>
  <c r="F69" i="186"/>
  <c r="E69" i="186"/>
  <c r="D69" i="186"/>
  <c r="F68" i="186"/>
  <c r="G66" i="186"/>
  <c r="E66" i="186"/>
  <c r="D66" i="186"/>
  <c r="F65" i="186"/>
  <c r="F64" i="186"/>
  <c r="F66" i="186" s="1"/>
  <c r="G62" i="186"/>
  <c r="E62" i="186"/>
  <c r="D62" i="186"/>
  <c r="F61" i="186"/>
  <c r="F60" i="186"/>
  <c r="F59" i="186"/>
  <c r="F62" i="186" s="1"/>
  <c r="G57" i="186"/>
  <c r="E57" i="186"/>
  <c r="D57" i="186"/>
  <c r="D78" i="186" s="1"/>
  <c r="F56" i="186"/>
  <c r="F55" i="186"/>
  <c r="F54" i="186"/>
  <c r="F53" i="186"/>
  <c r="F52" i="186"/>
  <c r="F51" i="186"/>
  <c r="F50" i="186"/>
  <c r="F49" i="186"/>
  <c r="F48" i="186"/>
  <c r="F47" i="186"/>
  <c r="F46" i="186"/>
  <c r="F45" i="186"/>
  <c r="F44" i="186"/>
  <c r="F43" i="186"/>
  <c r="F42" i="186"/>
  <c r="F41" i="186"/>
  <c r="F40" i="186"/>
  <c r="F39" i="186"/>
  <c r="F38" i="186"/>
  <c r="F37" i="186"/>
  <c r="F36" i="186"/>
  <c r="F35" i="186"/>
  <c r="F34" i="186"/>
  <c r="F33" i="186"/>
  <c r="F32" i="186"/>
  <c r="F31" i="186"/>
  <c r="F57" i="186" s="1"/>
  <c r="G29" i="186"/>
  <c r="E29" i="186"/>
  <c r="D29" i="186"/>
  <c r="F28" i="186"/>
  <c r="F27" i="186"/>
  <c r="F26" i="186"/>
  <c r="F25" i="186"/>
  <c r="F24" i="186"/>
  <c r="F23" i="186"/>
  <c r="F22" i="186"/>
  <c r="F21" i="186"/>
  <c r="F20" i="186"/>
  <c r="F19" i="186"/>
  <c r="F29" i="186" s="1"/>
  <c r="F18" i="186"/>
  <c r="F17" i="186"/>
  <c r="G15" i="186"/>
  <c r="G78" i="186" s="1"/>
  <c r="E15" i="186"/>
  <c r="E78" i="186" s="1"/>
  <c r="D15" i="186"/>
  <c r="F14" i="186"/>
  <c r="F13" i="186"/>
  <c r="F12" i="186"/>
  <c r="F11" i="186"/>
  <c r="F10" i="186"/>
  <c r="F9" i="186"/>
  <c r="F15" i="186" s="1"/>
  <c r="F8" i="186"/>
  <c r="F7" i="186"/>
  <c r="F6" i="186"/>
  <c r="I37" i="179"/>
  <c r="H37" i="179"/>
  <c r="H42" i="179" s="1"/>
  <c r="G37" i="179"/>
  <c r="G42" i="179" s="1"/>
  <c r="F37" i="179"/>
  <c r="F42" i="179" s="1"/>
  <c r="F78" i="186" l="1"/>
  <c r="J40" i="179"/>
  <c r="J36" i="179"/>
  <c r="J32" i="179"/>
  <c r="J26" i="179"/>
  <c r="J23" i="179"/>
  <c r="J20" i="179"/>
  <c r="J13" i="179"/>
  <c r="J16" i="179"/>
  <c r="J27" i="179"/>
  <c r="J21" i="179"/>
  <c r="J17" i="179"/>
  <c r="J11" i="179"/>
  <c r="J35" i="179"/>
  <c r="J25" i="179"/>
  <c r="J22" i="179"/>
  <c r="J19" i="179"/>
  <c r="J12" i="179"/>
  <c r="J30" i="179"/>
  <c r="J18" i="179"/>
  <c r="J15" i="179"/>
  <c r="J34" i="179"/>
  <c r="J24" i="179"/>
  <c r="J14" i="179"/>
  <c r="I40" i="179"/>
  <c r="K11" i="179" l="1"/>
  <c r="J37" i="179"/>
  <c r="J42" i="179" s="1"/>
  <c r="K24" i="179"/>
  <c r="K30" i="179"/>
  <c r="K21" i="179"/>
  <c r="K34" i="179"/>
  <c r="K16" i="179"/>
  <c r="K37" i="179" l="1"/>
  <c r="F18" i="196" l="1"/>
  <c r="H18" i="196" s="1"/>
  <c r="E18" i="196"/>
  <c r="D18" i="196"/>
  <c r="C18" i="196"/>
  <c r="D16" i="196"/>
  <c r="C16" i="196"/>
  <c r="H14" i="196"/>
  <c r="G14" i="196"/>
  <c r="E13" i="196"/>
  <c r="F13" i="196" s="1"/>
  <c r="H12" i="196"/>
  <c r="F12" i="196"/>
  <c r="G12" i="196" s="1"/>
  <c r="H11" i="196"/>
  <c r="G11" i="196"/>
  <c r="H10" i="196"/>
  <c r="H9" i="196"/>
  <c r="G9" i="196"/>
  <c r="F8" i="196"/>
  <c r="H8" i="196" s="1"/>
  <c r="H7" i="196"/>
  <c r="G7" i="196"/>
  <c r="E6" i="196"/>
  <c r="F6" i="196" s="1"/>
  <c r="F16" i="196" l="1"/>
  <c r="H16" i="196" s="1"/>
  <c r="H6" i="196"/>
  <c r="G6" i="196"/>
  <c r="G13" i="196"/>
  <c r="H13" i="196"/>
  <c r="G8" i="196"/>
  <c r="E16" i="196"/>
  <c r="G10" i="196"/>
  <c r="G18" i="196" s="1"/>
  <c r="G16" i="196" l="1"/>
  <c r="K31" i="190" l="1"/>
  <c r="J31" i="190"/>
  <c r="I31" i="190"/>
  <c r="H31" i="190"/>
  <c r="G31" i="190"/>
  <c r="F31" i="190"/>
  <c r="E31" i="190"/>
  <c r="D31" i="190"/>
  <c r="L31" i="190" s="1"/>
  <c r="L18" i="190"/>
  <c r="H18" i="190"/>
  <c r="D18" i="190"/>
  <c r="M17" i="190"/>
  <c r="L17" i="190"/>
  <c r="K17" i="190"/>
  <c r="J17" i="190"/>
  <c r="I17" i="190"/>
  <c r="H17" i="190"/>
  <c r="G17" i="190"/>
  <c r="F17" i="190"/>
  <c r="E17" i="190"/>
  <c r="D17" i="190"/>
  <c r="C17" i="190"/>
  <c r="M16" i="190"/>
  <c r="M18" i="190" s="1"/>
  <c r="L16" i="190"/>
  <c r="K16" i="190"/>
  <c r="K18" i="190" s="1"/>
  <c r="J16" i="190"/>
  <c r="J18" i="190" s="1"/>
  <c r="I16" i="190"/>
  <c r="I18" i="190" s="1"/>
  <c r="H16" i="190"/>
  <c r="G16" i="190"/>
  <c r="G18" i="190" s="1"/>
  <c r="F16" i="190"/>
  <c r="F18" i="190" s="1"/>
  <c r="E16" i="190"/>
  <c r="E18" i="190" s="1"/>
  <c r="D16" i="190"/>
  <c r="C16" i="190"/>
  <c r="C18" i="190" s="1"/>
  <c r="B16" i="190"/>
  <c r="N16" i="190" s="1"/>
  <c r="M15" i="190"/>
  <c r="L15" i="190"/>
  <c r="K15" i="190"/>
  <c r="J15" i="190"/>
  <c r="I15" i="190"/>
  <c r="H15" i="190"/>
  <c r="G15" i="190"/>
  <c r="F15" i="190"/>
  <c r="E15" i="190"/>
  <c r="D15" i="190"/>
  <c r="C15" i="190"/>
  <c r="B15" i="190"/>
  <c r="N14" i="190"/>
  <c r="N13" i="190"/>
  <c r="N15" i="190" s="1"/>
  <c r="N12" i="190"/>
  <c r="M12" i="190"/>
  <c r="L12" i="190"/>
  <c r="K12" i="190"/>
  <c r="J12" i="190"/>
  <c r="I12" i="190"/>
  <c r="H12" i="190"/>
  <c r="G12" i="190"/>
  <c r="F12" i="190"/>
  <c r="E12" i="190"/>
  <c r="D12" i="190"/>
  <c r="C12" i="190"/>
  <c r="B12" i="190"/>
  <c r="N11" i="190"/>
  <c r="N10" i="190"/>
  <c r="M9" i="190"/>
  <c r="L9" i="190"/>
  <c r="K9" i="190"/>
  <c r="J9" i="190"/>
  <c r="I9" i="190"/>
  <c r="H9" i="190"/>
  <c r="G9" i="190"/>
  <c r="F9" i="190"/>
  <c r="E9" i="190"/>
  <c r="D9" i="190"/>
  <c r="C9" i="190"/>
  <c r="B8" i="190"/>
  <c r="B17" i="190" s="1"/>
  <c r="N17" i="190" s="1"/>
  <c r="N7" i="190"/>
  <c r="N8" i="190" l="1"/>
  <c r="N9" i="190" s="1"/>
  <c r="N18" i="190"/>
  <c r="B9" i="190"/>
  <c r="B18" i="190"/>
  <c r="G38" i="198" l="1"/>
  <c r="E38" i="198"/>
  <c r="B38" i="198"/>
  <c r="F26" i="198"/>
  <c r="B26" i="198"/>
  <c r="E26" i="198" s="1"/>
  <c r="H25" i="198"/>
  <c r="G25" i="198"/>
  <c r="E25" i="198"/>
  <c r="C25" i="198"/>
  <c r="F24" i="198"/>
  <c r="H24" i="198" s="1"/>
  <c r="E24" i="198"/>
  <c r="C24" i="198"/>
  <c r="F23" i="198"/>
  <c r="H23" i="198" s="1"/>
  <c r="E23" i="198"/>
  <c r="C23" i="198"/>
  <c r="G22" i="198"/>
  <c r="F22" i="198"/>
  <c r="H22" i="198" s="1"/>
  <c r="E22" i="198"/>
  <c r="C22" i="198"/>
  <c r="H21" i="198"/>
  <c r="G21" i="198"/>
  <c r="F21" i="198"/>
  <c r="E21" i="198"/>
  <c r="C21" i="198"/>
  <c r="H19" i="198"/>
  <c r="F19" i="198"/>
  <c r="G19" i="198" s="1"/>
  <c r="E19" i="198"/>
  <c r="C19" i="198"/>
  <c r="F18" i="198"/>
  <c r="H18" i="198" s="1"/>
  <c r="E18" i="198"/>
  <c r="C18" i="198"/>
  <c r="G17" i="198"/>
  <c r="F17" i="198"/>
  <c r="H17" i="198" s="1"/>
  <c r="E17" i="198"/>
  <c r="C17" i="198"/>
  <c r="H16" i="198"/>
  <c r="G16" i="198"/>
  <c r="F16" i="198"/>
  <c r="E16" i="198"/>
  <c r="C16" i="198"/>
  <c r="H15" i="198"/>
  <c r="G15" i="198"/>
  <c r="F15" i="198"/>
  <c r="E15" i="198"/>
  <c r="C15" i="198"/>
  <c r="H14" i="198"/>
  <c r="G14" i="198"/>
  <c r="E14" i="198"/>
  <c r="C14" i="198"/>
  <c r="H13" i="198"/>
  <c r="G13" i="198"/>
  <c r="E13" i="198"/>
  <c r="C13" i="198"/>
  <c r="H12" i="198"/>
  <c r="G12" i="198"/>
  <c r="E12" i="198"/>
  <c r="C12" i="198"/>
  <c r="H11" i="198"/>
  <c r="G11" i="198"/>
  <c r="E11" i="198"/>
  <c r="C11" i="198"/>
  <c r="G10" i="198"/>
  <c r="E10" i="198"/>
  <c r="C10" i="198"/>
  <c r="H9" i="198"/>
  <c r="G9" i="198"/>
  <c r="E9" i="198"/>
  <c r="C9" i="198"/>
  <c r="G8" i="198"/>
  <c r="E8" i="198"/>
  <c r="C8" i="198"/>
  <c r="H7" i="198"/>
  <c r="G7" i="198"/>
  <c r="G6" i="198" s="1"/>
  <c r="F7" i="198"/>
  <c r="F6" i="198" s="1"/>
  <c r="E7" i="198"/>
  <c r="C7" i="198"/>
  <c r="C6" i="198" s="1"/>
  <c r="E6" i="198"/>
  <c r="E27" i="198" s="1"/>
  <c r="D6" i="198"/>
  <c r="D27" i="198" s="1"/>
  <c r="B6" i="198"/>
  <c r="B27" i="198" s="1"/>
  <c r="H6" i="198" l="1"/>
  <c r="F27" i="198"/>
  <c r="H27" i="198" s="1"/>
  <c r="G27" i="198"/>
  <c r="G26" i="198"/>
  <c r="G18" i="198"/>
  <c r="G23" i="198"/>
  <c r="C26" i="198"/>
  <c r="C27" i="198" s="1"/>
  <c r="H26" i="198"/>
  <c r="G24" i="198"/>
  <c r="N22" i="171" l="1"/>
  <c r="P21" i="171"/>
  <c r="O21" i="171"/>
  <c r="M21" i="171"/>
  <c r="L21" i="171"/>
  <c r="K21" i="171"/>
  <c r="J21" i="171"/>
  <c r="I21" i="171"/>
  <c r="H21" i="171"/>
  <c r="G21" i="171"/>
  <c r="F21" i="171"/>
  <c r="P20" i="171"/>
  <c r="O20" i="171"/>
  <c r="M20" i="171"/>
  <c r="L20" i="171"/>
  <c r="K20" i="171"/>
  <c r="J20" i="171"/>
  <c r="I20" i="171"/>
  <c r="H20" i="171"/>
  <c r="G20" i="171"/>
  <c r="F20" i="171"/>
  <c r="P19" i="171"/>
  <c r="O19" i="171"/>
  <c r="O23" i="171" s="1"/>
  <c r="O24" i="171" s="1"/>
  <c r="M19" i="171"/>
  <c r="L19" i="171"/>
  <c r="K19" i="171"/>
  <c r="J19" i="171"/>
  <c r="J23" i="171" s="1"/>
  <c r="J24" i="171" s="1"/>
  <c r="I19" i="171"/>
  <c r="H19" i="171"/>
  <c r="G19" i="171"/>
  <c r="F19" i="171"/>
  <c r="P17" i="171"/>
  <c r="O17" i="171"/>
  <c r="M17" i="171"/>
  <c r="L17" i="171"/>
  <c r="K17" i="171"/>
  <c r="J17" i="171"/>
  <c r="I17" i="171"/>
  <c r="H17" i="171"/>
  <c r="G17" i="171"/>
  <c r="F17" i="171"/>
  <c r="N17" i="171" s="1"/>
  <c r="N16" i="171"/>
  <c r="N15" i="171"/>
  <c r="N14" i="171"/>
  <c r="N13" i="171"/>
  <c r="N12" i="171"/>
  <c r="N11" i="171"/>
  <c r="N10" i="171"/>
  <c r="N9" i="171"/>
  <c r="N8" i="171"/>
  <c r="AD7" i="171"/>
  <c r="C5" i="185"/>
  <c r="E12" i="119"/>
  <c r="E13" i="119"/>
  <c r="N21" i="171" l="1"/>
  <c r="G23" i="171"/>
  <c r="G24" i="171" s="1"/>
  <c r="K23" i="171"/>
  <c r="K24" i="171" s="1"/>
  <c r="N19" i="171"/>
  <c r="N20" i="171"/>
  <c r="I23" i="171"/>
  <c r="I24" i="171" s="1"/>
  <c r="M23" i="171"/>
  <c r="M24" i="171" s="1"/>
  <c r="P23" i="171"/>
  <c r="P24" i="171" s="1"/>
  <c r="H23" i="171"/>
  <c r="H24" i="171" s="1"/>
  <c r="L23" i="171"/>
  <c r="L24" i="171" s="1"/>
  <c r="F23" i="171"/>
  <c r="N23" i="171" l="1"/>
  <c r="N24" i="171" s="1"/>
  <c r="F24" i="171"/>
  <c r="H10" i="119" l="1"/>
  <c r="H9" i="119"/>
  <c r="H8" i="119"/>
  <c r="H7" i="119"/>
  <c r="H6" i="119"/>
  <c r="C6" i="119"/>
  <c r="C7" i="119"/>
  <c r="C8" i="119"/>
  <c r="C9" i="119"/>
  <c r="C10" i="119"/>
  <c r="C11" i="119"/>
  <c r="C12" i="119"/>
  <c r="O5" i="185" l="1"/>
  <c r="O7" i="185" s="1"/>
  <c r="N5" i="185"/>
  <c r="N7" i="185" s="1"/>
  <c r="M5" i="185"/>
  <c r="M7" i="185" s="1"/>
  <c r="L5" i="185"/>
  <c r="L7" i="185" s="1"/>
  <c r="K5" i="185"/>
  <c r="K7" i="185" s="1"/>
  <c r="J5" i="185"/>
  <c r="J7" i="185" s="1"/>
  <c r="I5" i="185"/>
  <c r="I7" i="185" s="1"/>
  <c r="H5" i="185"/>
  <c r="H7" i="185" s="1"/>
  <c r="G5" i="185"/>
  <c r="G7" i="185" s="1"/>
  <c r="F5" i="185"/>
  <c r="F7" i="185" s="1"/>
  <c r="E5" i="185"/>
  <c r="E7" i="185" s="1"/>
  <c r="D5" i="185"/>
  <c r="D7" i="185" s="1"/>
  <c r="C7" i="185"/>
  <c r="P4" i="185"/>
  <c r="Q4" i="185" s="1"/>
  <c r="R4" i="185" s="1"/>
  <c r="D14" i="119"/>
  <c r="E14" i="119"/>
  <c r="F14" i="119"/>
  <c r="C14" i="119" l="1"/>
  <c r="P5" i="185"/>
  <c r="P7" i="185" s="1"/>
  <c r="G14" i="119"/>
  <c r="B14" i="119"/>
  <c r="H14" i="119" s="1"/>
  <c r="Q5" i="185" l="1"/>
  <c r="R5" i="185" l="1"/>
  <c r="Q7" i="185"/>
  <c r="R7" i="185" s="1"/>
</calcChain>
</file>

<file path=xl/comments1.xml><?xml version="1.0" encoding="utf-8"?>
<comments xmlns="http://schemas.openxmlformats.org/spreadsheetml/2006/main">
  <authors>
    <author>Z Lunga</author>
    <author>Zibuyile Lunga</author>
  </authors>
  <commentList>
    <comment ref="F28" authorId="0">
      <text>
        <r>
          <rPr>
            <b/>
            <sz val="9"/>
            <color indexed="81"/>
            <rFont val="Tahoma"/>
            <family val="2"/>
          </rPr>
          <t>Z Lunga:</t>
        </r>
        <r>
          <rPr>
            <sz val="9"/>
            <color indexed="81"/>
            <rFont val="Tahoma"/>
            <family val="2"/>
          </rPr>
          <t xml:space="preserve">
Overlap to 2 financial years</t>
        </r>
      </text>
    </comment>
    <comment ref="F77" authorId="0">
      <text>
        <r>
          <rPr>
            <b/>
            <sz val="9"/>
            <color indexed="81"/>
            <rFont val="Tahoma"/>
            <family val="2"/>
          </rPr>
          <t>Z Lunga:</t>
        </r>
        <r>
          <rPr>
            <sz val="9"/>
            <color indexed="81"/>
            <rFont val="Tahoma"/>
            <family val="2"/>
          </rPr>
          <t xml:space="preserve">
Laptops for IDP/PMS Officer, IDP/PMS Intern, Internal Auditor</t>
        </r>
      </text>
    </comment>
    <comment ref="F98" authorId="0">
      <text>
        <r>
          <rPr>
            <b/>
            <sz val="9"/>
            <color indexed="81"/>
            <rFont val="Tahoma"/>
            <family val="2"/>
          </rPr>
          <t>Z Lunga:</t>
        </r>
        <r>
          <rPr>
            <sz val="9"/>
            <color indexed="81"/>
            <rFont val="Tahoma"/>
            <family val="2"/>
          </rPr>
          <t xml:space="preserve">
IDP/PMS Desk</t>
        </r>
      </text>
    </comment>
    <comment ref="F108" authorId="0">
      <text>
        <r>
          <rPr>
            <b/>
            <sz val="9"/>
            <color indexed="81"/>
            <rFont val="Tahoma"/>
            <family val="2"/>
          </rPr>
          <t>Z Lunga:</t>
        </r>
        <r>
          <rPr>
            <sz val="9"/>
            <color indexed="81"/>
            <rFont val="Tahoma"/>
            <family val="2"/>
          </rPr>
          <t xml:space="preserve">
Filing cab R20 000
Car Port R20 000</t>
        </r>
      </text>
    </comment>
    <comment ref="F121" authorId="0">
      <text>
        <r>
          <rPr>
            <b/>
            <sz val="9"/>
            <color indexed="81"/>
            <rFont val="Tahoma"/>
            <family val="2"/>
          </rPr>
          <t>Z Lunga:</t>
        </r>
        <r>
          <rPr>
            <sz val="9"/>
            <color indexed="81"/>
            <rFont val="Tahoma"/>
            <family val="2"/>
          </rPr>
          <t xml:space="preserve">
These are annual maintanance fees/licences, this should be added under corp services (opex)</t>
        </r>
      </text>
    </comment>
    <comment ref="L141" authorId="1">
      <text>
        <r>
          <rPr>
            <b/>
            <sz val="9"/>
            <color indexed="81"/>
            <rFont val="Tahoma"/>
            <family val="2"/>
          </rPr>
          <t>Zibuyile Lunga:</t>
        </r>
        <r>
          <rPr>
            <sz val="9"/>
            <color indexed="81"/>
            <rFont val="Tahoma"/>
            <family val="2"/>
          </rPr>
          <t xml:space="preserve">
SkipBins R120000
Wheely Bins R350000</t>
        </r>
      </text>
    </comment>
  </commentList>
</comments>
</file>

<file path=xl/connections.xml><?xml version="1.0" encoding="utf-8"?>
<connections xmlns="http://schemas.openxmlformats.org/spreadsheetml/2006/main">
  <connection id="1" name="AGE CRED AUG (1)" type="6" refreshedVersion="4" background="1" saveData="1">
    <textPr codePage="437" sourceFile="C:\Users\nkhumalo\Desktop\AGE CRED AUG (1).txt" delimited="0">
      <textFields count="11">
        <textField/>
        <textField position="15"/>
        <textField position="27"/>
        <textField position="47"/>
        <textField position="57"/>
        <textField position="66"/>
        <textField position="79"/>
        <textField position="91"/>
        <textField position="99"/>
        <textField position="112"/>
        <textField position="124"/>
      </textFields>
    </textPr>
  </connection>
  <connection id="2" name="Connection1111111111112111111111111" type="4" refreshedVersion="3" background="1" saveData="1">
    <webPr sourceData="1" parsePre="1" consecutive="1" xl2000="1" url="file:///C:/Payday/Datafiles/PREVIEW.HTML" htmlTables="1"/>
  </connection>
  <connection id="3" name="Connection11111111111121111111111111" type="4" refreshedVersion="3" background="1" saveData="1">
    <webPr sourceData="1" parsePre="1" consecutive="1" xl2000="1" url="file:///C:/Payday/Datafiles/PREVIEW.HTML" htmlTables="1"/>
  </connection>
  <connection id="4" name="Connection111111111111211111111111111" type="4" refreshedVersion="3" background="1" saveData="1">
    <webPr sourceData="1" parsePre="1" consecutive="1" xl2000="1" url="file:///C:/Payday/Datafiles/PREVIEW.HTML" htmlTables="1"/>
  </connection>
  <connection id="5" name="Connection11111111111121111111111111111" type="4" refreshedVersion="3" background="1" saveData="1">
    <webPr sourceData="1" parsePre="1" consecutive="1" xl2000="1" url="file:///C:/Payday/Datafiles/PREVIEW.HTML" htmlTables="1"/>
  </connection>
  <connection id="6" name="Connection111111111111211111111111111111" type="4" refreshedVersion="3" background="1" saveData="1">
    <webPr sourceData="1" parsePre="1" consecutive="1" xl2000="1" url="file:///C:/Payday/Datafiles/PREVIEW.HTML" htmlTables="1"/>
  </connection>
  <connection id="7" name="Connection1111111111112111111111111111111" type="4" refreshedVersion="3" background="1" saveData="1">
    <webPr sourceData="1" parsePre="1" consecutive="1" xl2000="1" url="file:///C:/Payday/Datafiles/PREVIEW.HTML" htmlTables="1"/>
  </connection>
  <connection id="8" name="Connection11111111111121111111111111111111" type="4" refreshedVersion="3" background="1" saveData="1">
    <webPr sourceData="1" parsePre="1" consecutive="1" xl2000="1" url="file:///C:/Payday/Datafiles/PREVIEW.HTML" htmlTables="1"/>
  </connection>
  <connection id="9" name="Connection111111111111211111111111111111111" type="4" refreshedVersion="3" background="1" saveData="1">
    <webPr sourceData="1" parsePre="1" consecutive="1" xl2000="1" url="file:///C:/Payday/Datafiles/PREVIEW.HTML" htmlTables="1"/>
  </connection>
  <connection id="10" name="Connection1111111111112111111111111111111111" type="4" refreshedVersion="3" background="1" saveData="1">
    <webPr sourceData="1" parsePre="1" consecutive="1" xl2000="1" url="file:///C:/Payday/Datafiles/PREVIEW.HTML" htmlTables="1"/>
  </connection>
  <connection id="11" name="Connection11111111111121111111111111111111111" type="4" refreshedVersion="3" background="1" saveData="1">
    <webPr sourceData="1" parsePre="1" consecutive="1" xl2000="1" url="file:///C:/Payday/Datafiles/PREVIEW.HTML" htmlTables="1"/>
  </connection>
  <connection id="12" name="Connection11111111111121111111111112" type="4" refreshedVersion="3" background="1" saveData="1">
    <webPr sourceData="1" parsePre="1" consecutive="1" xl2000="1" url="file:///C:/Payday/Datafiles/PREVIEW.HTML" htmlTables="1"/>
  </connection>
  <connection id="13" name="Connection1111111111112111121111111" type="4" refreshedVersion="3" background="1" saveData="1">
    <webPr sourceData="1" parsePre="1" consecutive="1" xl2000="1" url="file:///C:/Payday/Datafiles/PREVIEW.HTML" htmlTables="1"/>
  </connection>
  <connection id="14" name="Connection11111111111121111211111111" type="4" refreshedVersion="3" background="1" saveData="1">
    <webPr sourceData="1" parsePre="1" consecutive="1" xl2000="1" url="file:///C:/Payday/Datafiles/PREVIEW.HTML" htmlTables="1"/>
  </connection>
  <connection id="15" name="Connection111111111111211112111111111" type="4" refreshedVersion="3" background="1" saveData="1">
    <webPr sourceData="1" parsePre="1" consecutive="1" xl2000="1" url="file:///C:/Payday/Datafiles/PREVIEW.HTML" htmlTables="1"/>
  </connection>
  <connection id="16" name="Connection11111111111121111211111111111" type="4" refreshedVersion="3" background="1" saveData="1">
    <webPr sourceData="1" parsePre="1" consecutive="1" xl2000="1" url="file:///C:/Payday/Datafiles/PREVIEW.HTML" htmlTables="1"/>
  </connection>
  <connection id="17" name="Connection111111111111211112111111111111" type="4" refreshedVersion="3" background="1" saveData="1">
    <webPr sourceData="1" parsePre="1" consecutive="1" xl2000="1" url="file:///C:/Payday/Datafiles/PREVIEW.HTML" htmlTables="1"/>
  </connection>
  <connection id="18" name="Connection1111111111112111121111111111111" type="4" refreshedVersion="3" background="1" saveData="1">
    <webPr sourceData="1" parsePre="1" consecutive="1" xl2000="1" url="file:///C:/Payday/Datafiles/PREVIEW.HTML" htmlTables="1"/>
  </connection>
  <connection id="19" name="Connection11111111111121111211111111111111" type="4" refreshedVersion="3" background="1" saveData="1">
    <webPr sourceData="1" parsePre="1" consecutive="1" xl2000="1" url="file:///C:/Payday/Datafiles/PREVIEW.HTML" htmlTables="1"/>
  </connection>
  <connection id="20" name="Connection111111111111211112111111111111111" type="4" refreshedVersion="3" background="1" saveData="1">
    <webPr sourceData="1" parsePre="1" consecutive="1" xl2000="1" url="file:///C:/Payday/Datafiles/PREVIEW.HTML" htmlTables="1"/>
  </connection>
  <connection id="21" name="Connection1111111111112111121111111111111111" type="4" refreshedVersion="3" background="1" saveData="1">
    <webPr sourceData="1" parsePre="1" consecutive="1" xl2000="1" url="file:///C:/Payday/Datafiles/PREVIEW.HTML" htmlTables="1"/>
  </connection>
  <connection id="22" name="Connection11111111111121111211111111111111111" type="4" refreshedVersion="3" background="1" saveData="1">
    <webPr sourceData="1" parsePre="1" consecutive="1" xl2000="1" url="file:///C:/Payday/Datafiles/PREVIEW.HTML" htmlTables="1"/>
  </connection>
  <connection id="23" name="Connection11111111111121111211111112" type="4" refreshedVersion="3" background="1" saveData="1">
    <webPr sourceData="1" parsePre="1" consecutive="1" xl2000="1" url="file:///C:/Payday/Datafiles/PREVIEW.HTML" htmlTables="1"/>
  </connection>
  <connection id="24" name="Connection1111111111113111111111111" type="4" refreshedVersion="3" background="1" saveData="1">
    <webPr sourceData="1" parsePre="1" consecutive="1" xl2000="1" url="file:///C:/Payday/Datafiles/PREVIEW.HTML" htmlTables="1"/>
  </connection>
  <connection id="25" name="Connection11111111111131111111111111" type="4" refreshedVersion="3" background="1" saveData="1">
    <webPr sourceData="1" parsePre="1" consecutive="1" xl2000="1" url="file:///C:/Payday/Datafiles/PREVIEW.HTML" htmlTables="1"/>
  </connection>
  <connection id="26" name="Connection111111111111311111111111111" type="4" refreshedVersion="3" background="1" saveData="1">
    <webPr sourceData="1" parsePre="1" consecutive="1" xl2000="1" url="file:///C:/Payday/Datafiles/PREVIEW.HTML" htmlTables="1"/>
  </connection>
  <connection id="27" name="Connection11111111111131111111111111111" type="4" refreshedVersion="3" background="1" saveData="1">
    <webPr sourceData="1" parsePre="1" consecutive="1" xl2000="1" url="file:///C:/Payday/Datafiles/PREVIEW.HTML" htmlTables="1"/>
  </connection>
  <connection id="28" name="Connection111111111111311111111111111111" type="4" refreshedVersion="3" background="1" saveData="1">
    <webPr sourceData="1" parsePre="1" consecutive="1" xl2000="1" url="file:///C:/Payday/Datafiles/PREVIEW.HTML" htmlTables="1"/>
  </connection>
  <connection id="29" name="Connection1111111111113111111111111111111" type="4" refreshedVersion="3" background="1" saveData="1">
    <webPr sourceData="1" parsePre="1" consecutive="1" xl2000="1" url="file:///C:/Payday/Datafiles/PREVIEW.HTML" htmlTables="1"/>
  </connection>
  <connection id="30" name="Connection11111111111131111111111111111111" type="4" refreshedVersion="3" background="1" saveData="1">
    <webPr sourceData="1" parsePre="1" consecutive="1" xl2000="1" url="file:///C:/Payday/Datafiles/PREVIEW.HTML" htmlTables="1"/>
  </connection>
  <connection id="31" name="Connection111111111111311111111111111111111" type="4" refreshedVersion="3" background="1" saveData="1">
    <webPr sourceData="1" parsePre="1" consecutive="1" xl2000="1" url="file:///C:/Payday/Datafiles/PREVIEW.HTML" htmlTables="1"/>
  </connection>
  <connection id="32" name="Connection1111111111113111111111111111111111" type="4" refreshedVersion="3" background="1" saveData="1">
    <webPr sourceData="1" parsePre="1" consecutive="1" xl2000="1" url="file:///C:/Payday/Datafiles/PREVIEW.HTML" htmlTables="1"/>
  </connection>
  <connection id="33" name="Connection11111111111131111111111111111111111" type="4" refreshedVersion="3" background="1" saveData="1">
    <webPr sourceData="1" parsePre="1" consecutive="1" xl2000="1" url="file:///C:/Payday/Datafiles/PREVIEW.HTML" htmlTables="1"/>
  </connection>
  <connection id="34" name="Connection11111111111131111111111112" type="4" refreshedVersion="3" background="1" saveData="1">
    <webPr sourceData="1" parsePre="1" consecutive="1" xl2000="1" url="file:///C:/Payday/Datafiles/PREVIEW.HTML" htmlTables="1"/>
  </connection>
  <connection id="35" name="Connection111111111111311112111111" type="4" refreshedVersion="3" background="1" saveData="1">
    <webPr sourceData="1" parsePre="1" consecutive="1" xl2000="1" url="file:///C:/Payday/Datafiles/PREVIEW.HTML" htmlTables="1"/>
  </connection>
  <connection id="36" name="Connection1111111111113111121111111" type="4" refreshedVersion="3" background="1" saveData="1">
    <webPr sourceData="1" parsePre="1" consecutive="1" xl2000="1" url="file:///C:/Payday/Datafiles/PREVIEW.HTML" htmlTables="1"/>
  </connection>
  <connection id="37" name="Connection11111111111131111211111111" type="4" refreshedVersion="3" background="1" saveData="1">
    <webPr sourceData="1" parsePre="1" consecutive="1" xl2000="1" url="file:///C:/Payday/Datafiles/PREVIEW.HTML" htmlTables="1"/>
  </connection>
  <connection id="38" name="Connection1111111111113111121111111111" type="4" refreshedVersion="3" background="1" saveData="1">
    <webPr sourceData="1" parsePre="1" consecutive="1" xl2000="1" url="file:///C:/Payday/Datafiles/PREVIEW.HTML" htmlTables="1"/>
  </connection>
  <connection id="39" name="Connection11111111111131111211111111111" type="4" refreshedVersion="3" background="1" saveData="1">
    <webPr sourceData="1" parsePre="1" consecutive="1" xl2000="1" url="file:///C:/Payday/Datafiles/PREVIEW.HTML" htmlTables="1"/>
  </connection>
  <connection id="40" name="Connection111111111111311112111111111111" type="4" refreshedVersion="3" background="1" saveData="1">
    <webPr sourceData="1" parsePre="1" consecutive="1" xl2000="1" url="file:///C:/Payday/Datafiles/PREVIEW.HTML" htmlTables="1"/>
  </connection>
  <connection id="41" name="Connection1111111111113111121111111111111" type="4" refreshedVersion="3" background="1" saveData="1">
    <webPr sourceData="1" parsePre="1" consecutive="1" xl2000="1" url="file:///C:/Payday/Datafiles/PREVIEW.HTML" htmlTables="1"/>
  </connection>
  <connection id="42" name="Connection11111111111131111211111111111111" type="4" refreshedVersion="3" background="1" saveData="1">
    <webPr sourceData="1" parsePre="1" consecutive="1" xl2000="1" url="file:///C:/Payday/Datafiles/PREVIEW.HTML" htmlTables="1"/>
  </connection>
  <connection id="43" name="Connection111111111111311112111111111111111" type="4" refreshedVersion="3" background="1" saveData="1">
    <webPr sourceData="1" parsePre="1" consecutive="1" xl2000="1" url="file:///C:/Payday/Datafiles/PREVIEW.HTML" htmlTables="1"/>
  </connection>
  <connection id="44" name="Connection1111111111113111121111111111111111" type="4" refreshedVersion="3" background="1" saveData="1">
    <webPr sourceData="1" parsePre="1" consecutive="1" xl2000="1" url="file:///C:/Payday/Datafiles/PREVIEW.HTML" htmlTables="1"/>
  </connection>
  <connection id="45" name="Connection1111111111113111121111112" type="4" refreshedVersion="3" background="1" saveData="1">
    <webPr sourceData="1" parsePre="1" consecutive="1" xl2000="1" url="file:///C:/Payday/Datafiles/PREVIEW.HTML" htmlTables="1"/>
  </connection>
  <connection id="46" name="Connection211111111112111111111111" type="4" refreshedVersion="3" background="1" saveData="1">
    <webPr sourceData="1" parsePre="1" consecutive="1" xl2000="1" url="file:///C:/Payday/Datafiles/PREVIEW.HTML" htmlTables="1"/>
  </connection>
  <connection id="47" name="Connection2111111111121111111111111" type="4" refreshedVersion="3" background="1" saveData="1">
    <webPr sourceData="1" parsePre="1" consecutive="1" xl2000="1" url="file:///C:/Payday/Datafiles/PREVIEW.HTML" htmlTables="1"/>
  </connection>
  <connection id="48" name="Connection21111111111211111111111111" type="4" refreshedVersion="3" background="1" saveData="1">
    <webPr sourceData="1" parsePre="1" consecutive="1" xl2000="1" url="file:///C:/Payday/Datafiles/PREVIEW.HTML" htmlTables="1"/>
  </connection>
  <connection id="49" name="Connection2111111111121111111111111111" type="4" refreshedVersion="3" background="1" saveData="1">
    <webPr sourceData="1" parsePre="1" consecutive="1" xl2000="1" url="file:///C:/Payday/Datafiles/PREVIEW.HTML" htmlTables="1"/>
  </connection>
  <connection id="50" name="Connection21111111111211111111111111111" type="4" refreshedVersion="3" background="1" saveData="1">
    <webPr sourceData="1" parsePre="1" consecutive="1" xl2000="1" url="file:///C:/Payday/Datafiles/PREVIEW.HTML" htmlTables="1"/>
  </connection>
  <connection id="51" name="Connection211111111112111111111111111111" type="4" refreshedVersion="3" background="1" saveData="1">
    <webPr sourceData="1" parsePre="1" consecutive="1" xl2000="1" url="file:///C:/Payday/Datafiles/PREVIEW.HTML" htmlTables="1"/>
  </connection>
  <connection id="52" name="Connection2111111111121111111111111111111" type="4" refreshedVersion="3" background="1" saveData="1">
    <webPr sourceData="1" parsePre="1" consecutive="1" xl2000="1" url="file:///C:/Payday/Datafiles/PREVIEW.HTML" htmlTables="1"/>
  </connection>
  <connection id="53" name="Connection21111111111211111111111111111111" type="4" refreshedVersion="3" background="1" saveData="1">
    <webPr sourceData="1" parsePre="1" consecutive="1" xl2000="1" url="file:///C:/Payday/Datafiles/PREVIEW.HTML" htmlTables="1"/>
  </connection>
  <connection id="54" name="Connection211111111112111111111111111111111" type="4" refreshedVersion="3" background="1" saveData="1">
    <webPr sourceData="1" parsePre="1" consecutive="1" xl2000="1" url="file:///C:/Payday/Datafiles/PREVIEW.HTML" htmlTables="1"/>
  </connection>
  <connection id="55" name="Connection2111111111121111111111111111111111" type="4" refreshedVersion="3" background="1" saveData="1">
    <webPr sourceData="1" parsePre="1" consecutive="1" xl2000="1" url="file:///C:/Payday/Datafiles/PREVIEW.HTML" htmlTables="1"/>
  </connection>
  <connection id="56" name="Connection2111111111121111111111112" type="4" refreshedVersion="3" background="1" saveData="1">
    <webPr sourceData="1" parsePre="1" consecutive="1" xl2000="1" url="file:///C:/Payday/Datafiles/PREVIEW.HTML" htmlTables="1"/>
  </connection>
  <connection id="57" name="Connection211111111112111121111111" type="4" refreshedVersion="3" background="1" saveData="1">
    <webPr sourceData="1" parsePre="1" consecutive="1" xl2000="1" url="file:///C:/Payday/Datafiles/PREVIEW.HTML" htmlTables="1"/>
  </connection>
  <connection id="58" name="Connection2111111111121111211111111" type="4" refreshedVersion="3" background="1" saveData="1">
    <webPr sourceData="1" parsePre="1" consecutive="1" xl2000="1" url="file:///C:/Payday/Datafiles/PREVIEW.HTML" htmlTables="1"/>
  </connection>
  <connection id="59" name="Connection21111111111211112111111111" type="4" refreshedVersion="3" background="1" saveData="1">
    <webPr sourceData="1" parsePre="1" consecutive="1" xl2000="1" url="file:///C:/Payday/Datafiles/PREVIEW.HTML" htmlTables="1"/>
  </connection>
  <connection id="60" name="Connection2111111111121111211111111111" type="4" refreshedVersion="3" background="1" saveData="1">
    <webPr sourceData="1" parsePre="1" consecutive="1" xl2000="1" url="file:///C:/Payday/Datafiles/PREVIEW.HTML" htmlTables="1"/>
  </connection>
  <connection id="61" name="Connection21111111111211112111111111111" type="4" refreshedVersion="3" background="1" saveData="1">
    <webPr sourceData="1" parsePre="1" consecutive="1" xl2000="1" url="file:///C:/Payday/Datafiles/PREVIEW.HTML" htmlTables="1"/>
  </connection>
  <connection id="62" name="Connection211111111112111121111111111111" type="4" refreshedVersion="3" background="1" saveData="1">
    <webPr sourceData="1" parsePre="1" consecutive="1" xl2000="1" url="file:///C:/Payday/Datafiles/PREVIEW.HTML" htmlTables="1"/>
  </connection>
  <connection id="63" name="Connection2111111111121111211111111111111" type="4" refreshedVersion="3" background="1" saveData="1">
    <webPr sourceData="1" parsePre="1" consecutive="1" xl2000="1" url="file:///C:/Payday/Datafiles/PREVIEW.HTML" htmlTables="1"/>
  </connection>
  <connection id="64" name="Connection21111111111211112111111111111111" type="4" refreshedVersion="3" background="1" saveData="1">
    <webPr sourceData="1" parsePre="1" consecutive="1" xl2000="1" url="file:///C:/Payday/Datafiles/PREVIEW.HTML" htmlTables="1"/>
  </connection>
  <connection id="65" name="Connection211111111112111121111111111111111" type="4" refreshedVersion="3" background="1" saveData="1">
    <webPr sourceData="1" parsePre="1" consecutive="1" xl2000="1" url="file:///C:/Payday/Datafiles/PREVIEW.HTML" htmlTables="1"/>
  </connection>
  <connection id="66" name="Connection2111111111121111211111111111111111" type="4" refreshedVersion="3" background="1" saveData="1">
    <webPr sourceData="1" parsePre="1" consecutive="1" xl2000="1" url="file:///C:/Payday/Datafiles/PREVIEW.HTML" htmlTables="1"/>
  </connection>
  <connection id="67" name="Connection2111111111121111211111112" type="4" refreshedVersion="3" background="1" saveData="1">
    <webPr sourceData="1" parsePre="1" consecutive="1" xl2000="1" url="file:///C:/Payday/Datafiles/PREVIEW.HTML" htmlTables="1"/>
  </connection>
  <connection id="68" name="Connection21111111111311111111111" type="4" refreshedVersion="3" background="1" saveData="1">
    <webPr sourceData="1" parsePre="1" consecutive="1" xl2000="1" url="file:///C:/Payday/Datafiles/PREVIEW.HTML" htmlTables="1"/>
  </connection>
  <connection id="69" name="Connection211111111113111111111111" type="4" refreshedVersion="3" background="1" saveData="1">
    <webPr sourceData="1" parsePre="1" consecutive="1" xl2000="1" url="file:///C:/Payday/Datafiles/PREVIEW.HTML" htmlTables="1"/>
  </connection>
  <connection id="70" name="Connection2111111111131111111111111" type="4" refreshedVersion="3" background="1" saveData="1">
    <webPr sourceData="1" parsePre="1" consecutive="1" xl2000="1" url="file:///C:/Payday/Datafiles/PREVIEW.HTML" htmlTables="1"/>
  </connection>
  <connection id="71" name="Connection211111111113111111111111111" type="4" refreshedVersion="3" background="1" saveData="1">
    <webPr sourceData="1" parsePre="1" consecutive="1" xl2000="1" url="file:///C:/Payday/Datafiles/PREVIEW.HTML" htmlTables="1"/>
  </connection>
  <connection id="72" name="Connection2111111111131111111111111111" type="4" refreshedVersion="3" background="1" saveData="1">
    <webPr sourceData="1" parsePre="1" consecutive="1" xl2000="1" url="file:///C:/Payday/Datafiles/PREVIEW.HTML" htmlTables="1"/>
  </connection>
  <connection id="73" name="Connection21111111111311111111111111111" type="4" refreshedVersion="3" background="1" saveData="1">
    <webPr sourceData="1" parsePre="1" consecutive="1" xl2000="1" url="file:///C:/Payday/Datafiles/PREVIEW.HTML" htmlTables="1"/>
  </connection>
  <connection id="74" name="Connection211111111113111111111111111111" type="4" refreshedVersion="3" background="1" saveData="1">
    <webPr sourceData="1" parsePre="1" consecutive="1" xl2000="1" url="file:///C:/Payday/Datafiles/PREVIEW.HTML" htmlTables="1"/>
  </connection>
  <connection id="75" name="Connection2111111111131111111111111111111" type="4" refreshedVersion="3" background="1" saveData="1">
    <webPr sourceData="1" parsePre="1" consecutive="1" xl2000="1" url="file:///C:/Payday/Datafiles/PREVIEW.HTML" htmlTables="1"/>
  </connection>
  <connection id="76" name="Connection21111111111311111111111111111111" type="4" refreshedVersion="3" background="1" saveData="1">
    <webPr sourceData="1" parsePre="1" consecutive="1" xl2000="1" url="file:///C:/Payday/Datafiles/PREVIEW.HTML" htmlTables="1"/>
  </connection>
  <connection id="77" name="Connection211111111113111111111111111111111" type="4" refreshedVersion="3" background="1" saveData="1">
    <webPr sourceData="1" parsePre="1" consecutive="1" xl2000="1" url="file:///C:/Payday/Datafiles/PREVIEW.HTML" htmlTables="1"/>
  </connection>
  <connection id="78" name="Connection211111111113111111111112" type="4" refreshedVersion="3" background="1" saveData="1">
    <webPr sourceData="1" parsePre="1" consecutive="1" xl2000="1" url="file:///C:/Payday/Datafiles/PREVIEW.HTML" htmlTables="1"/>
  </connection>
  <connection id="79" name="Connection21111111111311121111111" type="4" refreshedVersion="3" background="1" saveData="1">
    <webPr sourceData="1" parsePre="1" consecutive="1" xl2000="1" url="file:///C:/Payday/Datafiles/PREVIEW.HTML" htmlTables="1"/>
  </connection>
  <connection id="80" name="Connection211111111113111211111111" type="4" refreshedVersion="3" background="1" saveData="1">
    <webPr sourceData="1" parsePre="1" consecutive="1" xl2000="1" url="file:///C:/Payday/Datafiles/PREVIEW.HTML" htmlTables="1"/>
  </connection>
  <connection id="81" name="Connection2111111111131112111111111" type="4" refreshedVersion="3" background="1" saveData="1">
    <webPr sourceData="1" parsePre="1" consecutive="1" xl2000="1" url="file:///C:/Payday/Datafiles/PREVIEW.HTML" htmlTables="1"/>
  </connection>
  <connection id="82" name="Connection211111111113111211111111111" type="4" refreshedVersion="3" background="1" saveData="1">
    <webPr sourceData="1" parsePre="1" consecutive="1" xl2000="1" url="file:///C:/Payday/Datafiles/PREVIEW.HTML" htmlTables="1"/>
  </connection>
  <connection id="83" name="Connection2111111111131112111111111111" type="4" refreshedVersion="3" background="1" saveData="1">
    <webPr sourceData="1" parsePre="1" consecutive="1" xl2000="1" url="file:///C:/Payday/Datafiles/PREVIEW.HTML" htmlTables="1"/>
  </connection>
  <connection id="84" name="Connection21111111111311121111111111111" type="4" refreshedVersion="3" background="1" saveData="1">
    <webPr sourceData="1" parsePre="1" consecutive="1" xl2000="1" url="file:///C:/Payday/Datafiles/PREVIEW.HTML" htmlTables="1"/>
  </connection>
  <connection id="85" name="Connection211111111113111211111111111111" type="4" refreshedVersion="3" background="1" saveData="1">
    <webPr sourceData="1" parsePre="1" consecutive="1" xl2000="1" url="file:///C:/Payday/Datafiles/PREVIEW.HTML" htmlTables="1"/>
  </connection>
  <connection id="86" name="Connection2111111111131112111111111111111" type="4" refreshedVersion="3" background="1" saveData="1">
    <webPr sourceData="1" parsePre="1" consecutive="1" xl2000="1" url="file:///C:/Payday/Datafiles/PREVIEW.HTML" htmlTables="1"/>
  </connection>
  <connection id="87" name="Connection21111111111311121111111111111111" type="4" refreshedVersion="3" background="1" saveData="1">
    <webPr sourceData="1" parsePre="1" consecutive="1" xl2000="1" url="file:///C:/Payday/Datafiles/PREVIEW.HTML" htmlTables="1"/>
  </connection>
  <connection id="88" name="Connection211111111113111211111111111111111" type="4" refreshedVersion="3" background="1" saveData="1">
    <webPr sourceData="1" parsePre="1" consecutive="1" xl2000="1" url="file:///C:/Payday/Datafiles/PREVIEW.HTML" htmlTables="1"/>
  </connection>
  <connection id="89" name="Connection211111111113111211111112" type="4" refreshedVersion="3" background="1" saveData="1">
    <webPr sourceData="1" parsePre="1" consecutive="1" xl2000="1" url="file:///C:/Payday/Datafiles/PREVIEW.HTML" htmlTables="1"/>
  </connection>
</connections>
</file>

<file path=xl/sharedStrings.xml><?xml version="1.0" encoding="utf-8"?>
<sst xmlns="http://schemas.openxmlformats.org/spreadsheetml/2006/main" count="1655" uniqueCount="1034">
  <si>
    <t>Total</t>
  </si>
  <si>
    <t>Maturity</t>
  </si>
  <si>
    <t>Interest</t>
  </si>
  <si>
    <t>Deposits</t>
  </si>
  <si>
    <t>Accumulated</t>
  </si>
  <si>
    <t>Insitution</t>
  </si>
  <si>
    <t>Acc No</t>
  </si>
  <si>
    <t>Acc Type</t>
  </si>
  <si>
    <t>Date</t>
  </si>
  <si>
    <t>Rate (% pa)</t>
  </si>
  <si>
    <t>(Withdrawals)</t>
  </si>
  <si>
    <t>Investment</t>
  </si>
  <si>
    <t>Earned</t>
  </si>
  <si>
    <t>Accrued</t>
  </si>
  <si>
    <t>First National Bank</t>
  </si>
  <si>
    <t>62 1438 9598 8</t>
  </si>
  <si>
    <t>Call Account</t>
  </si>
  <si>
    <t>62 2481 6621 8</t>
  </si>
  <si>
    <t>3 Months - Fixed Deposit</t>
  </si>
  <si>
    <t>52 5524 1619 4</t>
  </si>
  <si>
    <t>Current Account</t>
  </si>
  <si>
    <t>Cash and Cash Equivalent</t>
  </si>
  <si>
    <t>Other</t>
  </si>
  <si>
    <t>Expenditure</t>
  </si>
  <si>
    <t>General Expenses</t>
  </si>
  <si>
    <t>Property Rates</t>
  </si>
  <si>
    <t>M T D</t>
  </si>
  <si>
    <t>Y T D</t>
  </si>
  <si>
    <t>July</t>
  </si>
  <si>
    <t>August</t>
  </si>
  <si>
    <t>September</t>
  </si>
  <si>
    <t>October</t>
  </si>
  <si>
    <t>November</t>
  </si>
  <si>
    <t>December</t>
  </si>
  <si>
    <t>January</t>
  </si>
  <si>
    <t>February</t>
  </si>
  <si>
    <t>March</t>
  </si>
  <si>
    <t>April</t>
  </si>
  <si>
    <t>May</t>
  </si>
  <si>
    <t>June</t>
  </si>
  <si>
    <t>Receipts</t>
  </si>
  <si>
    <t>Rates</t>
  </si>
  <si>
    <t>Collection Rate</t>
  </si>
  <si>
    <t>Refuse</t>
  </si>
  <si>
    <t>Rentals</t>
  </si>
  <si>
    <t>Total Rec</t>
  </si>
  <si>
    <t>Total Billing</t>
  </si>
  <si>
    <t>Total Rate</t>
  </si>
  <si>
    <t>Year
End</t>
  </si>
  <si>
    <t>Month
End</t>
  </si>
  <si>
    <t xml:space="preserve">
Mun</t>
  </si>
  <si>
    <t xml:space="preserve">
Item</t>
  </si>
  <si>
    <t xml:space="preserve">
Detail</t>
  </si>
  <si>
    <t>Employee related costs</t>
  </si>
  <si>
    <t>0 - 
30 Days</t>
  </si>
  <si>
    <t>31 - 
60 Days</t>
  </si>
  <si>
    <t>61 - 
90 Days</t>
  </si>
  <si>
    <t>91 - 
120 Days</t>
  </si>
  <si>
    <t>121 - 
150 Days</t>
  </si>
  <si>
    <t>151 - 
180 Days</t>
  </si>
  <si>
    <t>181 Days -
1 Year</t>
  </si>
  <si>
    <t>Over 1
Year</t>
  </si>
  <si>
    <t>Total
-</t>
  </si>
  <si>
    <t>%</t>
  </si>
  <si>
    <t>MIG</t>
  </si>
  <si>
    <t>Per Investm</t>
  </si>
  <si>
    <t>KZN434</t>
  </si>
  <si>
    <t>1100</t>
  </si>
  <si>
    <t>1200</t>
  </si>
  <si>
    <t>1300</t>
  </si>
  <si>
    <t>1400</t>
  </si>
  <si>
    <t>1500</t>
  </si>
  <si>
    <t>1600</t>
  </si>
  <si>
    <t>1700</t>
  </si>
  <si>
    <t>1900</t>
  </si>
  <si>
    <t>2000</t>
  </si>
  <si>
    <t>Total By Income Source</t>
  </si>
  <si>
    <t>2100</t>
  </si>
  <si>
    <t>2200</t>
  </si>
  <si>
    <t>2300</t>
  </si>
  <si>
    <t>2400</t>
  </si>
  <si>
    <t>Households</t>
  </si>
  <si>
    <t>2500</t>
  </si>
  <si>
    <t>2600</t>
  </si>
  <si>
    <t>Total By Customer Group</t>
  </si>
  <si>
    <t>S 71(1) (a) ACTUAL REVENUE, PER REVENUE SOURCE</t>
  </si>
  <si>
    <t>Source</t>
  </si>
  <si>
    <t>Budget YTD</t>
  </si>
  <si>
    <t>Actual YTD</t>
  </si>
  <si>
    <t>Variance YTD</t>
  </si>
  <si>
    <t>%  Received To Date</t>
  </si>
  <si>
    <t>Service Charges</t>
  </si>
  <si>
    <t>Rent of facilities</t>
  </si>
  <si>
    <t>Interest earned - Investments</t>
  </si>
  <si>
    <t xml:space="preserve"> Fines - Traffic</t>
  </si>
  <si>
    <t>Licencing and Permits</t>
  </si>
  <si>
    <t>Hawkers Permits</t>
  </si>
  <si>
    <t>Taxi Permits</t>
  </si>
  <si>
    <t>Drivers Licences</t>
  </si>
  <si>
    <t>Licence Commission</t>
  </si>
  <si>
    <t>Other Revenue</t>
  </si>
  <si>
    <t>TOTAL</t>
  </si>
  <si>
    <t>S 71(1) (c) ACTUAL EXPENDITURE, PER SOURCE</t>
  </si>
  <si>
    <t xml:space="preserve">%  Spent YTD </t>
  </si>
  <si>
    <t>Bad and doubtful debts</t>
  </si>
  <si>
    <t>Repairs and Maintanance</t>
  </si>
  <si>
    <t>Expenditure on non capital admin</t>
  </si>
  <si>
    <t>Debtors Age Analysis By Customer Group</t>
  </si>
  <si>
    <t>Organs of State</t>
  </si>
  <si>
    <t>Commercial</t>
  </si>
  <si>
    <t>1810</t>
  </si>
  <si>
    <t>Interest on Arrear Debtor Accounts</t>
  </si>
  <si>
    <t>068730276 - 004</t>
  </si>
  <si>
    <t>068730276 - 005</t>
  </si>
  <si>
    <t>Vote Number</t>
  </si>
  <si>
    <t>Item Description</t>
  </si>
  <si>
    <t>Expenditure           Y T D</t>
  </si>
  <si>
    <t>Available Budget</t>
  </si>
  <si>
    <t>% Available</t>
  </si>
  <si>
    <t>Grants Expenses</t>
  </si>
  <si>
    <t>S 71(1) (f) ALLOCATION RECEIVED AND ACTUAL EXPENDITURE ON THOSE ALLOCATIONS</t>
  </si>
  <si>
    <t>Allocations</t>
  </si>
  <si>
    <t>Actual Received   YTD</t>
  </si>
  <si>
    <t>Expenditure YTD</t>
  </si>
  <si>
    <t>Financial Management Grant</t>
  </si>
  <si>
    <t>EPWP</t>
  </si>
  <si>
    <t>Library Grant</t>
  </si>
  <si>
    <t>Library Grant - Cyber</t>
  </si>
  <si>
    <t>Total MIG</t>
  </si>
  <si>
    <t>Votes</t>
  </si>
  <si>
    <t>1104 0</t>
  </si>
  <si>
    <t>1112 0</t>
  </si>
  <si>
    <t>2010 0</t>
  </si>
  <si>
    <t>2202 0</t>
  </si>
  <si>
    <t>2218 0</t>
  </si>
  <si>
    <t>2219 0</t>
  </si>
  <si>
    <t>2294 0</t>
  </si>
  <si>
    <t>2297 0</t>
  </si>
  <si>
    <t>2299 0</t>
  </si>
  <si>
    <t>068730276 - 001</t>
  </si>
  <si>
    <t>Unspent            Y T D</t>
  </si>
  <si>
    <t>Electrification - DOE</t>
  </si>
  <si>
    <t>EMPLOYEE CODE</t>
  </si>
  <si>
    <t>DEPT.</t>
  </si>
  <si>
    <t>NAME</t>
  </si>
  <si>
    <t>HRS X 1.5</t>
  </si>
  <si>
    <t>HRS X 2</t>
  </si>
  <si>
    <t>NO.HRS</t>
  </si>
  <si>
    <t>Amount</t>
  </si>
  <si>
    <t>Law</t>
  </si>
  <si>
    <t>0101</t>
  </si>
  <si>
    <t>MR S E CHIYA</t>
  </si>
  <si>
    <t>0330</t>
  </si>
  <si>
    <t>MR S E NZUZA</t>
  </si>
  <si>
    <t>0337</t>
  </si>
  <si>
    <t>MR C L NDLOVU</t>
  </si>
  <si>
    <t>Fire</t>
  </si>
  <si>
    <t>0083</t>
  </si>
  <si>
    <t>MR B W NDLOVU</t>
  </si>
  <si>
    <t>0084</t>
  </si>
  <si>
    <t>MR L P ZONDI</t>
  </si>
  <si>
    <t>0177</t>
  </si>
  <si>
    <t>MISS I W NOMVALO</t>
  </si>
  <si>
    <t>Refu</t>
  </si>
  <si>
    <t>0198</t>
  </si>
  <si>
    <t>MRS P K CHIYA</t>
  </si>
  <si>
    <t>0199</t>
  </si>
  <si>
    <t>MR M M MZOLO</t>
  </si>
  <si>
    <t>Hr</t>
  </si>
  <si>
    <t>0074</t>
  </si>
  <si>
    <t>MR B MTUNGWA</t>
  </si>
  <si>
    <t>GRLI</t>
  </si>
  <si>
    <t>0333</t>
  </si>
  <si>
    <t>MR A P NDIMBOVU</t>
  </si>
  <si>
    <t>GRAND TOTAL</t>
  </si>
  <si>
    <t>Contracted services</t>
  </si>
  <si>
    <t>TOTALS</t>
  </si>
  <si>
    <t>0375</t>
  </si>
  <si>
    <t>MR JJ WOODLEY</t>
  </si>
  <si>
    <t>0376</t>
  </si>
  <si>
    <t>MR S MTHEMBU</t>
  </si>
  <si>
    <t>0328</t>
  </si>
  <si>
    <t>MISS G NGUBANE</t>
  </si>
  <si>
    <t>Capital Expenditure by Asset Class/Sub-class</t>
  </si>
  <si>
    <t>Funding Source by name</t>
  </si>
  <si>
    <t xml:space="preserve">Amount Awarded </t>
  </si>
  <si>
    <t>Percentage Spent</t>
  </si>
  <si>
    <t>Infrastructure</t>
  </si>
  <si>
    <t>Infrastructure - Road transport</t>
  </si>
  <si>
    <t>Roads, Pavements &amp; Bridges</t>
  </si>
  <si>
    <t>Infrastructure - Road transport MIG</t>
  </si>
  <si>
    <t>Sgedleni Road :Contractor</t>
  </si>
  <si>
    <t>Mariathal Road: Contractor</t>
  </si>
  <si>
    <t xml:space="preserve">Phambuka Road: Contractor </t>
  </si>
  <si>
    <t xml:space="preserve">Mthembu-Mtungwa Road: Contractor  </t>
  </si>
  <si>
    <t xml:space="preserve">Masulumaneni Road: Contractor </t>
  </si>
  <si>
    <t xml:space="preserve">Mpizo Road: Contractor </t>
  </si>
  <si>
    <t>Dawa Road</t>
  </si>
  <si>
    <t>Mgodi/Skeyi Phase 2 Road</t>
  </si>
  <si>
    <t>2000 Road</t>
  </si>
  <si>
    <t>Morningview / iTHUBALETHU Road</t>
  </si>
  <si>
    <t>Mthamu Road</t>
  </si>
  <si>
    <t>Internal</t>
  </si>
  <si>
    <t>COGTA</t>
  </si>
  <si>
    <t>M I G</t>
  </si>
  <si>
    <t>Peace Initiative Hall - Rehab.</t>
  </si>
  <si>
    <t xml:space="preserve">Webbstown Community Hall </t>
  </si>
  <si>
    <t>Upgrading of Highflat Hall</t>
  </si>
  <si>
    <t>INTERNAL FUNDING</t>
  </si>
  <si>
    <t>Other assets</t>
  </si>
  <si>
    <t>General vehicles</t>
  </si>
  <si>
    <t>Plant &amp; Equipment</t>
  </si>
  <si>
    <t>Office &amp; IT Equipment</t>
  </si>
  <si>
    <t>Corporate &amp; Admin.</t>
  </si>
  <si>
    <t>Technical</t>
  </si>
  <si>
    <t>Budget &amp; Treasury</t>
  </si>
  <si>
    <t xml:space="preserve">Social Development </t>
  </si>
  <si>
    <t>Air Conditioner</t>
  </si>
  <si>
    <t>Office Furniture</t>
  </si>
  <si>
    <t>Chairs - PI and Highflats</t>
  </si>
  <si>
    <t>PA System (Peace Initiative Hall)</t>
  </si>
  <si>
    <t>Other Buildings</t>
  </si>
  <si>
    <t>Rehabilitation and Revamping of Traffic Dpt</t>
  </si>
  <si>
    <t>Revamping of Workshop</t>
  </si>
  <si>
    <t>Municipal Houses - Double Storey</t>
  </si>
  <si>
    <t>Court yard for dirt bins</t>
  </si>
  <si>
    <t>Renovation of Regist and reception</t>
  </si>
  <si>
    <t>Ablution Facilities - public</t>
  </si>
  <si>
    <t>Back Up Reticulation System</t>
  </si>
  <si>
    <t>Tools (Laser tapes, Metal dictators</t>
  </si>
  <si>
    <t xml:space="preserve">Intangible </t>
  </si>
  <si>
    <t>Internal Audit Software</t>
  </si>
  <si>
    <t>PMS Software System</t>
  </si>
  <si>
    <t>OFAFA - ELECTRIFICATION PROJECT</t>
  </si>
  <si>
    <t>UMKHUNYA - ELECTRIFICATION</t>
  </si>
  <si>
    <t>Other Assets</t>
  </si>
  <si>
    <t>Corp Serv: Christmas Lights</t>
  </si>
  <si>
    <t>Total Assets</t>
  </si>
  <si>
    <t>Internal Funded</t>
  </si>
  <si>
    <t>Small Town Rehabilitation - Roll Over</t>
  </si>
  <si>
    <t>Electrification</t>
  </si>
  <si>
    <t>Total CapEx</t>
  </si>
  <si>
    <r>
      <t xml:space="preserve">ABSA Bank - </t>
    </r>
    <r>
      <rPr>
        <b/>
        <sz val="8"/>
        <rFont val="Calibri"/>
        <family val="2"/>
      </rPr>
      <t>Small Twn Rehab.</t>
    </r>
  </si>
  <si>
    <r>
      <t xml:space="preserve">ABSA Bank - </t>
    </r>
    <r>
      <rPr>
        <b/>
        <sz val="8"/>
        <rFont val="Calibri"/>
        <family val="2"/>
      </rPr>
      <t>Electrification</t>
    </r>
  </si>
  <si>
    <r>
      <t>First National Bank -</t>
    </r>
    <r>
      <rPr>
        <b/>
        <sz val="8"/>
        <rFont val="Calibri"/>
        <family val="2"/>
      </rPr>
      <t xml:space="preserve"> Equit. Share</t>
    </r>
  </si>
  <si>
    <r>
      <t>STD Bank -</t>
    </r>
    <r>
      <rPr>
        <b/>
        <sz val="8"/>
        <rFont val="Calibri"/>
        <family val="2"/>
      </rPr>
      <t xml:space="preserve"> Equit. Share</t>
    </r>
  </si>
  <si>
    <r>
      <t xml:space="preserve">Ithala Bank - </t>
    </r>
    <r>
      <rPr>
        <b/>
        <sz val="8"/>
        <rFont val="Calibri"/>
        <family val="2"/>
      </rPr>
      <t>Equit. Share</t>
    </r>
  </si>
  <si>
    <t>ELECTRIFICATION PROJECTS</t>
  </si>
  <si>
    <t>%  Expenditure Against allocation</t>
  </si>
  <si>
    <t>GRAD</t>
  </si>
  <si>
    <t>0152</t>
  </si>
  <si>
    <t>L Z KATI</t>
  </si>
  <si>
    <t>Actual Bad Debts Written Off against Debtors</t>
  </si>
  <si>
    <t>Impairment - Bad Debts i.t.o Council Policy</t>
  </si>
  <si>
    <t>Debtors Age Analysis By Income Source</t>
  </si>
  <si>
    <t>Trade and Other Receivables from Exchange Transactions - Water</t>
  </si>
  <si>
    <t>Trade and Other Receivables from Exchange Transactions - Electricity</t>
  </si>
  <si>
    <t>Receivables from Non-exchange Transactions - Property Rates</t>
  </si>
  <si>
    <t>Receivables from Exchange Transactions - Waste Water Management</t>
  </si>
  <si>
    <t>Receivables from Exchange Transactions - Waste Management</t>
  </si>
  <si>
    <t>Receivables from Exchange Transactions - Property Rental Debtors</t>
  </si>
  <si>
    <t>1820</t>
  </si>
  <si>
    <t>Recoverable unauthorised, irregular or fruitless and wasteful Expenditure</t>
  </si>
  <si>
    <t>Ziqhingini Sportfield</t>
  </si>
  <si>
    <t>NED Bank</t>
  </si>
  <si>
    <r>
      <t>STD Bank</t>
    </r>
    <r>
      <rPr>
        <b/>
        <sz val="8"/>
        <rFont val="Calibri"/>
        <family val="2"/>
      </rPr>
      <t xml:space="preserve"> - Equit. Share</t>
    </r>
  </si>
  <si>
    <t>068730276 - 008</t>
  </si>
  <si>
    <t>Remuneration for Cllrs Total</t>
  </si>
  <si>
    <t>Remuneration for Cllrs Total:</t>
  </si>
  <si>
    <t>ABSA Bank</t>
  </si>
  <si>
    <t xml:space="preserve">Ithala Bank   </t>
  </si>
  <si>
    <t>1 Month - Fixed Deposit</t>
  </si>
  <si>
    <t>0284</t>
  </si>
  <si>
    <t>Depreciation</t>
  </si>
  <si>
    <t>% Invested</t>
  </si>
  <si>
    <t>Per Bank</t>
  </si>
  <si>
    <t>Included in the Employee related Costs are Councillors' Remuneration.</t>
  </si>
  <si>
    <t>14 days - Call Account</t>
  </si>
  <si>
    <t>Ithala Bank</t>
  </si>
  <si>
    <t>Budget 2016/2017</t>
  </si>
  <si>
    <t>Original Budget</t>
  </si>
  <si>
    <t xml:space="preserve">OVERTIME REPORT </t>
  </si>
  <si>
    <t>Account closed</t>
  </si>
  <si>
    <t>Adjustment Budget 2016/2017</t>
  </si>
  <si>
    <t>M.T.D ACTUAL</t>
  </si>
  <si>
    <t>Year To Date 2016/2017</t>
  </si>
  <si>
    <t>Votes Numbers</t>
  </si>
  <si>
    <t>Mxolisi Ngubo Road</t>
  </si>
  <si>
    <t>Thuleshe Road</t>
  </si>
  <si>
    <t>Sports Fields &amp; Stadiums</t>
  </si>
  <si>
    <t>Ntapha Hall</t>
  </si>
  <si>
    <t>SD VEHICLES -Sedan Traffic, Fire Bakkie, Tractorand trailor</t>
  </si>
  <si>
    <t xml:space="preserve">Brush cutters &amp; Mowers </t>
  </si>
  <si>
    <t>Municipal Manager</t>
  </si>
  <si>
    <t>Chairs for halls</t>
  </si>
  <si>
    <t>Mleyi Sportfield fencing and gole posts</t>
  </si>
  <si>
    <t>Borehole</t>
  </si>
  <si>
    <t>0109</t>
  </si>
  <si>
    <t>MR M E LANGA</t>
  </si>
  <si>
    <t>0351</t>
  </si>
  <si>
    <t>MR K S MOSHUBI</t>
  </si>
  <si>
    <t>UBUHLEBEZWE MUNICIPALITY</t>
  </si>
  <si>
    <t>0013</t>
  </si>
  <si>
    <t>MR N F BEKWA</t>
  </si>
  <si>
    <t>0234</t>
  </si>
  <si>
    <t>MISS B F GUMEDE</t>
  </si>
  <si>
    <t>0315</t>
  </si>
  <si>
    <t>0118</t>
  </si>
  <si>
    <t>MISS BG MKHIZE</t>
  </si>
  <si>
    <t>Investec - Equit. Share</t>
  </si>
  <si>
    <t>0424</t>
  </si>
  <si>
    <t>MR ST THETHWAYO</t>
  </si>
  <si>
    <t>0256</t>
  </si>
  <si>
    <t>MR JM LATHA</t>
  </si>
  <si>
    <t>0119</t>
  </si>
  <si>
    <t>MISS FV GUMEDE</t>
  </si>
  <si>
    <t>0426</t>
  </si>
  <si>
    <t>MISS F BHENGU</t>
  </si>
  <si>
    <t>0307</t>
  </si>
  <si>
    <t>MR M SITHOLE</t>
  </si>
  <si>
    <t>0116</t>
  </si>
  <si>
    <t>MR GL NGCOBO</t>
  </si>
  <si>
    <t>0205</t>
  </si>
  <si>
    <t>MR MJ DIDI</t>
  </si>
  <si>
    <t>0373</t>
  </si>
  <si>
    <t>MR KJ RADEBE</t>
  </si>
  <si>
    <t>BUF</t>
  </si>
  <si>
    <t>CPT</t>
  </si>
  <si>
    <t>DC1</t>
  </si>
  <si>
    <t>DC10</t>
  </si>
  <si>
    <t>DC12</t>
  </si>
  <si>
    <t>DC13</t>
  </si>
  <si>
    <t>DC14</t>
  </si>
  <si>
    <t>DC15</t>
  </si>
  <si>
    <t>DC16</t>
  </si>
  <si>
    <t>DC18</t>
  </si>
  <si>
    <t>DC19</t>
  </si>
  <si>
    <t>DC2</t>
  </si>
  <si>
    <t>DC20</t>
  </si>
  <si>
    <t>DC21</t>
  </si>
  <si>
    <t>DC22</t>
  </si>
  <si>
    <t>DC23</t>
  </si>
  <si>
    <t>DC24</t>
  </si>
  <si>
    <t>DC25</t>
  </si>
  <si>
    <t>0142</t>
  </si>
  <si>
    <t>MISS CZ MAPHANGA</t>
  </si>
  <si>
    <t>0441</t>
  </si>
  <si>
    <t>MR M MNGONYAMA</t>
  </si>
  <si>
    <t>0235</t>
  </si>
  <si>
    <t>MISS TF DUMA</t>
  </si>
  <si>
    <t>MS PK MBANJWA</t>
  </si>
  <si>
    <t>burial fees</t>
  </si>
  <si>
    <t>0442</t>
  </si>
  <si>
    <t>MISS NZ MJWAHA</t>
  </si>
  <si>
    <t>Small Town Rehab - COGTA (carry over)</t>
  </si>
  <si>
    <t>Ixopo Sportsfield Maintenance Grant  (carry over)</t>
  </si>
  <si>
    <t>Ixopo Sportsfield Grant (carry over)</t>
  </si>
  <si>
    <t>0292</t>
  </si>
  <si>
    <t>MR GP MAPHUMULO</t>
  </si>
  <si>
    <t>0087</t>
  </si>
  <si>
    <t>MR T V MLASI</t>
  </si>
  <si>
    <t>0319</t>
  </si>
  <si>
    <t>MR M MCHUNU</t>
  </si>
  <si>
    <t>7881076763 / 101</t>
  </si>
  <si>
    <t>7881 0767 63 /103</t>
  </si>
  <si>
    <t>0309</t>
  </si>
  <si>
    <t>MR SCS DLAMINI</t>
  </si>
  <si>
    <t>0310</t>
  </si>
  <si>
    <t>MR ML NSINDANE</t>
  </si>
  <si>
    <t>0448</t>
  </si>
  <si>
    <t>MR N SHABALALA</t>
  </si>
  <si>
    <t>0449</t>
  </si>
  <si>
    <t>MR VS MYENDE</t>
  </si>
  <si>
    <t>0124</t>
  </si>
  <si>
    <t>MR R NKABANE</t>
  </si>
  <si>
    <t>0450</t>
  </si>
  <si>
    <t>MRS N MEMELA-GUMEDE</t>
  </si>
  <si>
    <t>0322</t>
  </si>
  <si>
    <t>MR SF MTUNGWA</t>
  </si>
  <si>
    <t>0293</t>
  </si>
  <si>
    <t>MRS SN DLAMINI</t>
  </si>
  <si>
    <t>0125</t>
  </si>
  <si>
    <t>MR PM RADEBE</t>
  </si>
  <si>
    <t>2016 - 2017 Original  Capital Budget</t>
  </si>
  <si>
    <t>Movements</t>
  </si>
  <si>
    <t>2017 - 2018 Final Capital Budget</t>
  </si>
  <si>
    <t>Year To Date 2017-2018</t>
  </si>
  <si>
    <t>20170713112143/50301000461</t>
  </si>
  <si>
    <t>20170713112140/50301000451</t>
  </si>
  <si>
    <t>20170713112137/50301000441</t>
  </si>
  <si>
    <t>Nomakhele Road  W12</t>
  </si>
  <si>
    <t>20170713112134/50301000431</t>
  </si>
  <si>
    <t>Msenge Road W6</t>
  </si>
  <si>
    <t>20170713112131/50301000421</t>
  </si>
  <si>
    <t>Reggie Hadebe  W6</t>
  </si>
  <si>
    <t>20170713112128/50301000411</t>
  </si>
  <si>
    <t>Magawula Nzimande Road W8</t>
  </si>
  <si>
    <t>Inkosi Bhekamabhaca Zulu Rd W11</t>
  </si>
  <si>
    <t>Sgubudwini Road  W12</t>
  </si>
  <si>
    <t>20170713112125/50301000401</t>
  </si>
  <si>
    <t>Portion of East Street (Internal Funded) W2</t>
  </si>
  <si>
    <t>20170713112020/50301000051</t>
  </si>
  <si>
    <t>Ixopo Bus Rank W2</t>
  </si>
  <si>
    <t>20170713112122/50301000391</t>
  </si>
  <si>
    <t>Chapel Street W2</t>
  </si>
  <si>
    <t>20170713112119/50301000381</t>
  </si>
  <si>
    <t>Sprenza Road W4</t>
  </si>
  <si>
    <t>20170713112116/50301000371</t>
  </si>
  <si>
    <t>Butateni Road W5</t>
  </si>
  <si>
    <t>20170713112113/50301000361</t>
  </si>
  <si>
    <t>Harold Nxasane Road W1</t>
  </si>
  <si>
    <t>20170713112110/50301000351</t>
  </si>
  <si>
    <t>Mkhwanazi Road W7</t>
  </si>
  <si>
    <t>20170713112107/50301000341</t>
  </si>
  <si>
    <t>Mncadi Road W10</t>
  </si>
  <si>
    <t>20170713112104/50301000331</t>
  </si>
  <si>
    <t>Golf Course Roads</t>
  </si>
  <si>
    <t>20170713112176/50301000571</t>
  </si>
  <si>
    <t>Jeffrey Zungu Sportfield W2</t>
  </si>
  <si>
    <t>20170713112173/50301000561</t>
  </si>
  <si>
    <t xml:space="preserve"> Upgrade of Jolivet Sportfield W7</t>
  </si>
  <si>
    <t>20170713112170/50301000551</t>
  </si>
  <si>
    <t>Morningside Hall (Soweto) W4</t>
  </si>
  <si>
    <t>20170713112167/50301000541</t>
  </si>
  <si>
    <t>Bayempini Mzizi Hall W9</t>
  </si>
  <si>
    <t>20170713112164/50301000531</t>
  </si>
  <si>
    <t>Themba Mguni Hall W10</t>
  </si>
  <si>
    <t>20170713112161/50301000521</t>
  </si>
  <si>
    <t>Emadungeni Hall W8</t>
  </si>
  <si>
    <t>20170713112158/50301000511</t>
  </si>
  <si>
    <t>Kintail Hall W9</t>
  </si>
  <si>
    <t>20170713112032/50301000091</t>
  </si>
  <si>
    <t>Mayor's Vehicle / Speaker</t>
  </si>
  <si>
    <t>internal</t>
  </si>
  <si>
    <t>Double Cab IPD</t>
  </si>
  <si>
    <t>Single Cap Corp</t>
  </si>
  <si>
    <t>20170713112023/50301000061</t>
  </si>
  <si>
    <t>SD 1 X Double cab and 1X Single Cabs</t>
  </si>
  <si>
    <t>Trailors</t>
  </si>
  <si>
    <t>20170713112062/50301000191</t>
  </si>
  <si>
    <t>Slasher</t>
  </si>
  <si>
    <t>20170713112059/50301000181</t>
  </si>
  <si>
    <t>Maintainance Equip (Jolivet &amp; Jefrey Zungu)</t>
  </si>
  <si>
    <t>20170713112092/50301000291</t>
  </si>
  <si>
    <t>laptops</t>
  </si>
  <si>
    <t>20170713112077/50301000241</t>
  </si>
  <si>
    <t>20170713112071/50301000221</t>
  </si>
  <si>
    <t>20170713112065/50301000201</t>
  </si>
  <si>
    <t>Microphones</t>
  </si>
  <si>
    <t>20170713112101/50301000321</t>
  </si>
  <si>
    <t>Biomestric Scan</t>
  </si>
  <si>
    <t>20170713112098/50301000311</t>
  </si>
  <si>
    <t>Recording equipment PI and Boardroom</t>
  </si>
  <si>
    <t>20170713112095/50301000301</t>
  </si>
  <si>
    <t>Alarm Sytem</t>
  </si>
  <si>
    <t>20170713112083/50301000261</t>
  </si>
  <si>
    <t>Acess Control</t>
  </si>
  <si>
    <t>20170713112080/50301000251</t>
  </si>
  <si>
    <t>CCTV and LCD Screen Workshop &amp; Taxi Rank</t>
  </si>
  <si>
    <t>20170713112017/50301000041</t>
  </si>
  <si>
    <t>ArcEditor Gis software</t>
  </si>
  <si>
    <t>20170713112053/50301000161</t>
  </si>
  <si>
    <t>Fire equipment</t>
  </si>
  <si>
    <t>20170713112068/50301000211</t>
  </si>
  <si>
    <t>20170713112206/50301000671</t>
  </si>
  <si>
    <t>Fire  wall upgrade</t>
  </si>
  <si>
    <t>20170713112089/50301000281</t>
  </si>
  <si>
    <t>Software licenses</t>
  </si>
  <si>
    <t>20170713112086/50301000271</t>
  </si>
  <si>
    <t>Website</t>
  </si>
  <si>
    <t>20170713112074/50301000231</t>
  </si>
  <si>
    <t>Chairs and tables for bordroom</t>
  </si>
  <si>
    <t>Vaccuum Cleaner and Precher cleaner</t>
  </si>
  <si>
    <t>Workshop: Kettle, 2 Fridge and Microwave</t>
  </si>
  <si>
    <t>20170713112188/50301000611</t>
  </si>
  <si>
    <t>20170713112209/50301000681</t>
  </si>
  <si>
    <t>Filing cabinets Registry and PI</t>
  </si>
  <si>
    <t>20170713112185/50301000601</t>
  </si>
  <si>
    <t>2x Guard house w/shop&amp; SD Offices</t>
  </si>
  <si>
    <t>20170713112182/50301000591</t>
  </si>
  <si>
    <t>Fencing main, vacant land and workshop</t>
  </si>
  <si>
    <t>20170713112179/50301000581</t>
  </si>
  <si>
    <t>Fibre Underground Traffic/SD</t>
  </si>
  <si>
    <t>20170713112155/50301000501</t>
  </si>
  <si>
    <t>Revamping of Redcross</t>
  </si>
  <si>
    <t>20170713112203/50301000661</t>
  </si>
  <si>
    <t>Revamping of Municipal Building</t>
  </si>
  <si>
    <t>20170713112011/50301000021</t>
  </si>
  <si>
    <t>Electronic document management systm</t>
  </si>
  <si>
    <t>20170713112008/50301000011</t>
  </si>
  <si>
    <t>Risk Management Software</t>
  </si>
  <si>
    <t>20170713112038/50301000111</t>
  </si>
  <si>
    <t>eletr</t>
  </si>
  <si>
    <t>20170713112035/50301000101</t>
  </si>
  <si>
    <t>KAZONDI ELECTRIFICATION (377HH)</t>
  </si>
  <si>
    <t>NGOMAKAZI ELECTRIFICATION (120HH)</t>
  </si>
  <si>
    <t>SPRINGVALE ELECTIFICATION (62HH)</t>
  </si>
  <si>
    <t>20170713112041/50301000121</t>
  </si>
  <si>
    <t>Golf course Electrification</t>
  </si>
  <si>
    <t>20170713112194/50301000631</t>
  </si>
  <si>
    <t>Winch and Mega Tester</t>
  </si>
  <si>
    <t>20170713112056/50301000171</t>
  </si>
  <si>
    <t>Low Bed &amp; Padfoot Roller</t>
  </si>
  <si>
    <t>20170713112191/50301000621</t>
  </si>
  <si>
    <t>Infrastructure Services - Mckenzie Farm</t>
  </si>
  <si>
    <t>20170713112152/50301000491</t>
  </si>
  <si>
    <t>SkipBins and Wheely Bins</t>
  </si>
  <si>
    <t>20170713112149/50301000481</t>
  </si>
  <si>
    <t>Tree Felling</t>
  </si>
  <si>
    <t>20170713112197/50301000641</t>
  </si>
  <si>
    <t>Sisco Switch 48 ports Traffic</t>
  </si>
  <si>
    <t>UPS for mScoa Servers</t>
  </si>
  <si>
    <t>GIS Server</t>
  </si>
  <si>
    <t>20170713112200/50301000651</t>
  </si>
  <si>
    <t>Fencing Mariathal Quary</t>
  </si>
  <si>
    <t>Fencing Ixopo Bus Rank</t>
  </si>
  <si>
    <t>Network Cambling</t>
  </si>
  <si>
    <t>Original Budget 2016/2017</t>
  </si>
  <si>
    <t>RemunCouncilrs:Basic</t>
  </si>
  <si>
    <t>2017 - 2018 Financial Year</t>
  </si>
  <si>
    <t>7881076763 / 107</t>
  </si>
  <si>
    <t>068730276 - 006</t>
  </si>
  <si>
    <t>Prepared By:  ________________________</t>
  </si>
  <si>
    <t>Reviewed By:  ________________________</t>
  </si>
  <si>
    <t>Authorised By:  ________________________</t>
  </si>
  <si>
    <t>Designation:  ______________________</t>
  </si>
  <si>
    <t>Signature:  __________________________</t>
  </si>
  <si>
    <t>Date:  ________/____/_____</t>
  </si>
  <si>
    <t>1 0100 2 23500 00</t>
  </si>
  <si>
    <t>State Owned</t>
  </si>
  <si>
    <t>Vacant Land</t>
  </si>
  <si>
    <t>Agricultural</t>
  </si>
  <si>
    <t>Public Service Infrastructure</t>
  </si>
  <si>
    <t>Business and Commercial</t>
  </si>
  <si>
    <t>Industrial</t>
  </si>
  <si>
    <t>Developed</t>
  </si>
  <si>
    <t xml:space="preserve">Other  </t>
  </si>
  <si>
    <t>12019800/10201100660000</t>
  </si>
  <si>
    <t>16009111/10600105130000</t>
  </si>
  <si>
    <t>Brackage and Losses Recovery</t>
  </si>
  <si>
    <t>14059166/10405100840000</t>
  </si>
  <si>
    <t>19009121/10900105010000</t>
  </si>
  <si>
    <t>19009122/10900104980000</t>
  </si>
  <si>
    <t>16009123/10600105410000</t>
  </si>
  <si>
    <t>16509161/10650100340000</t>
  </si>
  <si>
    <t>Tender Documents</t>
  </si>
  <si>
    <t>tender d</t>
  </si>
  <si>
    <t>14309160/10201103680000 Tender Docs.</t>
  </si>
  <si>
    <t>Hall Hire</t>
  </si>
  <si>
    <t>hall hire</t>
  </si>
  <si>
    <t>14109710/10425102060000 Hall Hire</t>
  </si>
  <si>
    <t>Burial Fees</t>
  </si>
  <si>
    <t>Rates Clearance</t>
  </si>
  <si>
    <t xml:space="preserve">12019205/10201103480000 Rates Clearance </t>
  </si>
  <si>
    <t>Sale of Land</t>
  </si>
  <si>
    <t>12109003/10210101120000 Sale of Land</t>
  </si>
  <si>
    <t>Building Fees</t>
  </si>
  <si>
    <t>12159164/10215103460000 Building Fees</t>
  </si>
  <si>
    <t>Admin Fees</t>
  </si>
  <si>
    <t>12019171/10201100340000 Admin Fees</t>
  </si>
  <si>
    <t>Business Licences</t>
  </si>
  <si>
    <t>Bus. Licences</t>
  </si>
  <si>
    <t>10430105500000 Business Licences</t>
  </si>
  <si>
    <t>Fire Services</t>
  </si>
  <si>
    <t>10610103260000 Fire Services</t>
  </si>
  <si>
    <t>2017-2018 Collection Rate</t>
  </si>
  <si>
    <t>Collection</t>
  </si>
  <si>
    <t>RATES</t>
  </si>
  <si>
    <t>PSI</t>
  </si>
  <si>
    <t>Bus and Com.</t>
  </si>
  <si>
    <t>Budget July 2017</t>
  </si>
  <si>
    <t>AD : AGE ANALYSIS OF DEBTORS (All values in Rand)</t>
  </si>
  <si>
    <t>Save File as : Muncde_AD_ccyy_Mnn.XLS (e.g.: GT411_AD_2005_M10)</t>
  </si>
  <si>
    <t>Change Year End (ccyy) to Financial Year End (e.g.: 2005 for year 2004/2005) and Month End (Mnn) to Active Month (M01=July...M12=June)(e.g.: M10)</t>
  </si>
  <si>
    <t xml:space="preserve">Change Muncde to your own municipal code (e.g.: GT411) </t>
  </si>
  <si>
    <t>To Save File press the following keys at the same time with Caps Lock off: Ctrl Shift S</t>
  </si>
  <si>
    <t>M01</t>
  </si>
  <si>
    <t>Notes:</t>
  </si>
  <si>
    <t>DC26</t>
  </si>
  <si>
    <t>Property Rental Debtors: including housing and land sale debtors</t>
  </si>
  <si>
    <t>DC27</t>
  </si>
  <si>
    <t>Total By Income Source = Total by Customer Group</t>
  </si>
  <si>
    <t>DC28</t>
  </si>
  <si>
    <t>The total debtors amount must balance the total amount reflected for debtors on the BSAC return.</t>
  </si>
  <si>
    <t>DC29</t>
  </si>
  <si>
    <t>Bad Debts=Bad Debts written off during the month</t>
  </si>
  <si>
    <t>DC3</t>
  </si>
  <si>
    <t>Impairment - Bad Debts i.t.o Council Policy :</t>
  </si>
  <si>
    <t>DC30</t>
  </si>
  <si>
    <t>The aim of this schedule is to ensure that the impairment contribution is done in a structured manner</t>
  </si>
  <si>
    <t>DC31</t>
  </si>
  <si>
    <t>The impairment amount that is entered in this block should be the agregated amount as per the calculation formula in the municipality</t>
  </si>
  <si>
    <t>DC32</t>
  </si>
  <si>
    <t>If a formule to calculate impairment is not in place this is a tool that can be used to develop such a formula and get it approved as part of the accounting policy</t>
  </si>
  <si>
    <t>DC33</t>
  </si>
  <si>
    <t>DC34</t>
  </si>
  <si>
    <t>DC35</t>
  </si>
  <si>
    <t>DC36</t>
  </si>
  <si>
    <t>DC37</t>
  </si>
  <si>
    <t>DC38</t>
  </si>
  <si>
    <t>DC39</t>
  </si>
  <si>
    <t>DC4</t>
  </si>
  <si>
    <t>DC40</t>
  </si>
  <si>
    <t>DC42</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</si>
  <si>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</si>
  <si>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</si>
  <si>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</si>
  <si>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</si>
  <si>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</si>
  <si>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</si>
  <si>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</si>
  <si>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</si>
  <si>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</si>
  <si>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</si>
  <si>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</si>
  <si>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</si>
  <si>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</si>
  <si>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</si>
  <si>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</si>
  <si>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</si>
  <si>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</si>
  <si>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</si>
  <si>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</si>
  <si>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</si>
  <si>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</si>
  <si>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</si>
  <si>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</si>
  <si>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</si>
  <si>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</si>
  <si>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</si>
  <si>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</si>
  <si>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</si>
  <si>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</si>
  <si>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</si>
  <si>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</si>
  <si>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</si>
  <si>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</si>
  <si>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</si>
  <si>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</si>
  <si>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</si>
  <si>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</si>
  <si>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</si>
  <si>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</si>
  <si>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</si>
  <si>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EC443</t>
  </si>
  <si>
    <t>EC444</t>
  </si>
  <si>
    <t>EKU</t>
  </si>
  <si>
    <t>ETH</t>
  </si>
  <si>
    <t>FS161</t>
  </si>
  <si>
    <t>FS162</t>
  </si>
  <si>
    <t>FS163</t>
  </si>
  <si>
    <t>FS164</t>
  </si>
  <si>
    <t>FS181</t>
  </si>
  <si>
    <t>FS182</t>
  </si>
  <si>
    <t>FS183</t>
  </si>
  <si>
    <t>FS184</t>
  </si>
  <si>
    <t>FS185</t>
  </si>
  <si>
    <t>FS191</t>
  </si>
  <si>
    <t>FS192</t>
  </si>
  <si>
    <t>FS193</t>
  </si>
  <si>
    <t>FS194</t>
  </si>
  <si>
    <t>FS195</t>
  </si>
  <si>
    <t>FS196</t>
  </si>
  <si>
    <t>FS201</t>
  </si>
  <si>
    <t>FS203</t>
  </si>
  <si>
    <t>FS204</t>
  </si>
  <si>
    <t>FS205</t>
  </si>
  <si>
    <t>GT421</t>
  </si>
  <si>
    <t>GT422</t>
  </si>
  <si>
    <t>GT423</t>
  </si>
  <si>
    <t>GT481</t>
  </si>
  <si>
    <t>GT482</t>
  </si>
  <si>
    <t>GT483</t>
  </si>
  <si>
    <t>GT484</t>
  </si>
  <si>
    <t>JHB</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</si>
  <si>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</si>
  <si>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</si>
  <si>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</si>
  <si>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</si>
  <si>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</si>
  <si>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</si>
  <si>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</si>
  <si>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</si>
  <si>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</si>
  <si>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</si>
  <si>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</si>
  <si>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</si>
  <si>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</si>
  <si>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</si>
  <si>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</si>
  <si>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</si>
  <si>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</si>
  <si>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</si>
  <si>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</si>
  <si>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</si>
  <si>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</si>
  <si>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</si>
  <si>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</si>
  <si>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</si>
  <si>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</si>
  <si>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</si>
  <si>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</si>
  <si>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</si>
  <si>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</si>
  <si>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</si>
  <si>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</si>
  <si>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</si>
  <si>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</si>
  <si>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</si>
  <si>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</si>
  <si>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</si>
  <si>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</si>
  <si>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</si>
  <si>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</si>
  <si>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</si>
  <si>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</si>
  <si>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</si>
  <si>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</si>
  <si>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</si>
  <si>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</si>
  <si>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</si>
  <si>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</si>
  <si>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</si>
  <si>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</si>
  <si>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</si>
  <si>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</si>
  <si>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</si>
  <si>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</si>
  <si>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</si>
  <si>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</si>
  <si>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</si>
  <si>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</si>
  <si>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</si>
  <si>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</si>
  <si>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</si>
  <si>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</si>
  <si>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</si>
  <si>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</si>
  <si>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</si>
  <si>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</si>
  <si>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</si>
  <si>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</si>
  <si>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</si>
  <si>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</si>
  <si>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</si>
  <si>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</si>
  <si>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</si>
  <si>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</si>
  <si>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</si>
  <si>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MAN</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</si>
  <si>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</si>
  <si>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</si>
  <si>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</si>
  <si>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</si>
  <si>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</si>
  <si>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</si>
  <si>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</si>
  <si>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</si>
  <si>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</si>
  <si>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</si>
  <si>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</si>
  <si>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</si>
  <si>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</si>
  <si>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</si>
  <si>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</si>
  <si>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</si>
  <si>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</si>
  <si>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</si>
  <si>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</si>
  <si>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</si>
  <si>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</si>
  <si>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</si>
  <si>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</si>
  <si>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</si>
  <si>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</si>
  <si>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</si>
  <si>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</si>
  <si>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</si>
  <si>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</si>
  <si>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</si>
  <si>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</si>
  <si>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</si>
  <si>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</si>
  <si>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</si>
  <si>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</si>
  <si>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</si>
  <si>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</si>
  <si>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</si>
  <si>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</si>
  <si>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</si>
  <si>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</si>
  <si>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</si>
  <si>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</si>
  <si>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</si>
  <si>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</si>
  <si>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NMA</t>
  </si>
  <si>
    <t>NW371</t>
  </si>
  <si>
    <t>NW372</t>
  </si>
  <si>
    <t>NW373</t>
  </si>
  <si>
    <t>NW374</t>
  </si>
  <si>
    <t>NW375</t>
  </si>
  <si>
    <t>NW381</t>
  </si>
  <si>
    <t>NW382</t>
  </si>
  <si>
    <t>NW383</t>
  </si>
  <si>
    <t>NW384</t>
  </si>
  <si>
    <t>NW385</t>
  </si>
  <si>
    <t>NW392</t>
  </si>
  <si>
    <t>NW393</t>
  </si>
  <si>
    <t>NW394</t>
  </si>
  <si>
    <t>NW396</t>
  </si>
  <si>
    <t>NW397</t>
  </si>
  <si>
    <t>NW401</t>
  </si>
  <si>
    <t>NW402</t>
  </si>
  <si>
    <t>NW403</t>
  </si>
  <si>
    <t>NW404</t>
  </si>
  <si>
    <t>TSH</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</si>
  <si>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</si>
  <si>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</si>
  <si>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</si>
  <si>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</si>
  <si>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</si>
  <si>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</si>
  <si>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</si>
  <si>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</si>
  <si>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</si>
  <si>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</si>
  <si>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</si>
  <si>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</si>
  <si>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</si>
  <si>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</si>
  <si>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</si>
  <si>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</si>
  <si>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</si>
  <si>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</si>
  <si>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</si>
  <si>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</si>
  <si>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</si>
  <si>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</si>
  <si>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</si>
  <si>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</si>
  <si>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NB : The amount of R 450 919.15 is all inclusive ,we will be able to give the splited report in the month of August</t>
  </si>
  <si>
    <t>Adjustment Budget 2017/2018</t>
  </si>
  <si>
    <t>Actual August 2017</t>
  </si>
  <si>
    <t>Unconditional Grant</t>
  </si>
  <si>
    <t>14159162/10415103170000 Burial Fees</t>
  </si>
  <si>
    <t>Budget  August 2017</t>
  </si>
  <si>
    <t>Billing-July</t>
  </si>
  <si>
    <t>Billing-August</t>
  </si>
  <si>
    <t>Expenditure August 2017</t>
  </si>
  <si>
    <t xml:space="preserve"> Investment Regester August 2017</t>
  </si>
  <si>
    <t>.</t>
  </si>
  <si>
    <t>0197</t>
  </si>
  <si>
    <t>MR BI MNGADI</t>
  </si>
  <si>
    <t>MS M R NHLANGULELA</t>
  </si>
  <si>
    <t>0285</t>
  </si>
  <si>
    <t>MR ME CHIYA</t>
  </si>
  <si>
    <t>0343</t>
  </si>
  <si>
    <t>MR PA NDLOVU</t>
  </si>
  <si>
    <t>0362</t>
  </si>
  <si>
    <t>MR KC MKHIZE</t>
  </si>
  <si>
    <t>0367</t>
  </si>
  <si>
    <t>MR SD MDLADLA</t>
  </si>
  <si>
    <t>0372</t>
  </si>
  <si>
    <t>MR N DWEKU</t>
  </si>
  <si>
    <t>0430</t>
  </si>
  <si>
    <t>MR AM MBOTHO</t>
  </si>
  <si>
    <t>0452</t>
  </si>
  <si>
    <t>MRS NG ZONDI</t>
  </si>
  <si>
    <t>EXEC</t>
  </si>
  <si>
    <t>0279</t>
  </si>
  <si>
    <t>MR SJ BIYASE</t>
  </si>
  <si>
    <t>THUC</t>
  </si>
  <si>
    <t>0287</t>
  </si>
  <si>
    <t>MISS SN HLONGWANE</t>
  </si>
  <si>
    <t>_x000C_CS-Q03WB</t>
  </si>
  <si>
    <t>17/0</t>
  </si>
  <si>
    <t>9/06   11:21:01   MM</t>
  </si>
  <si>
    <t>PUNGOSE</t>
  </si>
  <si>
    <t>Pag</t>
  </si>
  <si>
    <t>e :     1</t>
  </si>
  <si>
    <t>UBUHLEBEZWE MUN</t>
  </si>
  <si>
    <t>ICIPALITY</t>
  </si>
  <si>
    <t>List</t>
  </si>
  <si>
    <t>creditor</t>
  </si>
  <si>
    <t>s and Orders</t>
  </si>
  <si>
    <t>O/S by age</t>
  </si>
  <si>
    <t>====</t>
  </si>
  <si>
    <t>=========</t>
  </si>
  <si>
    <t>=============</t>
  </si>
  <si>
    <t>==========</t>
  </si>
  <si>
    <t>Selected i</t>
  </si>
  <si>
    <t>f O/S more</t>
  </si>
  <si>
    <t>than</t>
  </si>
  <si>
    <t>days and l</t>
  </si>
  <si>
    <t>ess than 999</t>
  </si>
  <si>
    <t>99 days</t>
  </si>
  <si>
    <t>Creditor &amp;</t>
  </si>
  <si>
    <t>Name</t>
  </si>
  <si>
    <t>Outs</t>
  </si>
  <si>
    <t>tanding:-</t>
  </si>
  <si>
    <t>Order</t>
  </si>
  <si>
    <t>Credits  &lt; 30</t>
  </si>
  <si>
    <t>Days  &lt; 60</t>
  </si>
  <si>
    <t>Days  &lt;</t>
  </si>
  <si>
    <t>90 Days  &lt; 12</t>
  </si>
  <si>
    <t>0 Days &lt; 150</t>
  </si>
  <si>
    <t>Days &lt;</t>
  </si>
  <si>
    <t>180 Days &lt; 36</t>
  </si>
  <si>
    <t>5 Days &gt; 365</t>
  </si>
  <si>
    <t>Days</t>
  </si>
  <si>
    <t>17011      HOTS</t>
  </si>
  <si>
    <t>TEPPER TRANS</t>
  </si>
  <si>
    <t>PORT</t>
  </si>
  <si>
    <t>-----</t>
  </si>
  <si>
    <t>----- ----</t>
  </si>
  <si>
    <t>------ --</t>
  </si>
  <si>
    <t>-------- ----</t>
  </si>
  <si>
    <t>------ -----</t>
  </si>
  <si>
    <t>----- --</t>
  </si>
  <si>
    <t>C 29003    TRIC</t>
  </si>
  <si>
    <t>IRCLE HARDWA</t>
  </si>
  <si>
    <t>RE CC</t>
  </si>
  <si>
    <t>C12174     MEDI</t>
  </si>
  <si>
    <t>A 24 (PTY) L</t>
  </si>
  <si>
    <t>TD</t>
  </si>
  <si>
    <t>C128136    SOLL</t>
  </si>
  <si>
    <t>Y M SPORTS</t>
  </si>
  <si>
    <t>C130122    DLAM</t>
  </si>
  <si>
    <t>INI SE</t>
  </si>
  <si>
    <t>C13058     DLAD</t>
  </si>
  <si>
    <t>LA L</t>
  </si>
  <si>
    <t>C13201     MCHU</t>
  </si>
  <si>
    <t>NU V.I</t>
  </si>
  <si>
    <t>C14056     EPWP</t>
  </si>
  <si>
    <t>C15064     FIDE</t>
  </si>
  <si>
    <t>LITY CASH SO</t>
  </si>
  <si>
    <t>LUTIONS (PTY)</t>
  </si>
  <si>
    <t>C17000     H &amp;</t>
  </si>
  <si>
    <t>B EQUIPMENT</t>
  </si>
  <si>
    <t>C17010     HUMA</t>
  </si>
  <si>
    <t>N COMMUNICAT</t>
  </si>
  <si>
    <t>IONS</t>
  </si>
  <si>
    <t>C18007     IXOP</t>
  </si>
  <si>
    <t>O SUPER SPAR</t>
  </si>
  <si>
    <t>C20050     KHOZ</t>
  </si>
  <si>
    <t>A SQ</t>
  </si>
  <si>
    <t>C21002     LUST</t>
  </si>
  <si>
    <t>ED &amp; JOHNSON</t>
  </si>
  <si>
    <t>C.C.</t>
  </si>
  <si>
    <t>C21023     LIBE</t>
  </si>
  <si>
    <t>RTY HOTELS</t>
  </si>
  <si>
    <t>C22119     MLIT</t>
  </si>
  <si>
    <t>WA ROBERT ZW</t>
  </si>
  <si>
    <t>ELIBANZI</t>
  </si>
  <si>
    <t>C22185     MKHI</t>
  </si>
  <si>
    <t>ZE N.</t>
  </si>
  <si>
    <t>C22417     MBHE</t>
  </si>
  <si>
    <t>LE SKHUMBUZO</t>
  </si>
  <si>
    <t>C22450     B&amp;B</t>
  </si>
  <si>
    <t>TRANSPORT &amp;</t>
  </si>
  <si>
    <t>PLANT HIRE</t>
  </si>
  <si>
    <t>C22539     MIDL</t>
  </si>
  <si>
    <t>ANDS AUTOMOB</t>
  </si>
  <si>
    <t>ILE SUPPLIERS</t>
  </si>
  <si>
    <t>C231226    NKOS</t>
  </si>
  <si>
    <t>IYETHU FUNER</t>
  </si>
  <si>
    <t>AL HOME CLUB</t>
  </si>
  <si>
    <t>C23154     NDLO</t>
  </si>
  <si>
    <t>VU SIKOSIPHI</t>
  </si>
  <si>
    <t>PAULOS</t>
  </si>
  <si>
    <t>C23194     NGCO</t>
  </si>
  <si>
    <t>NGO M.P</t>
  </si>
  <si>
    <t>C23201     NZUZ</t>
  </si>
  <si>
    <t>A BI</t>
  </si>
  <si>
    <t>C23222     NGCO</t>
  </si>
  <si>
    <t>NGO N.Z</t>
  </si>
  <si>
    <t>C23389     NGCO</t>
  </si>
  <si>
    <t>BO S.E</t>
  </si>
  <si>
    <t>C24030     G.T</t>
  </si>
  <si>
    <t>AUTO ELECTRI</t>
  </si>
  <si>
    <t>CAL (PTY) LTD</t>
  </si>
  <si>
    <t>C25060     PEST</t>
  </si>
  <si>
    <t>CONTROL SPE</t>
  </si>
  <si>
    <t>CIALISTS</t>
  </si>
  <si>
    <t>C26000     QUAL</t>
  </si>
  <si>
    <t>CHEMICALS</t>
  </si>
  <si>
    <t>C28013     SOUT</t>
  </si>
  <si>
    <t>HERN SUN GAR</t>
  </si>
  <si>
    <t>DEN COURT SOUT</t>
  </si>
  <si>
    <t>C28029     SOUT</t>
  </si>
  <si>
    <t>HERN SUN HOT</t>
  </si>
  <si>
    <t>EL INTERESTS(P</t>
  </si>
  <si>
    <t>C28213     SITH</t>
  </si>
  <si>
    <t>OLE A.S</t>
  </si>
  <si>
    <t>C28244     STOP</t>
  </si>
  <si>
    <t>NOSENSI TRA</t>
  </si>
  <si>
    <t>DING (PTY) LTD</t>
  </si>
  <si>
    <t>C29033     TWK</t>
  </si>
  <si>
    <t>AGRICULTURE</t>
  </si>
  <si>
    <t>LTD</t>
  </si>
  <si>
    <t>C31002     NIX</t>
  </si>
  <si>
    <t>MATTERS</t>
  </si>
  <si>
    <t>C31043     VEZI</t>
  </si>
  <si>
    <t>T.H</t>
  </si>
  <si>
    <t>C32232     HUMA</t>
  </si>
  <si>
    <t>C32452     SUNS</t>
  </si>
  <si>
    <t>HINE FOR TOM</t>
  </si>
  <si>
    <t>ORROW</t>
  </si>
  <si>
    <t>C32457     SUNL</t>
  </si>
  <si>
    <t>YN</t>
  </si>
  <si>
    <t>C32459     NYAW</t>
  </si>
  <si>
    <t>O DOUGLAS VE</t>
  </si>
  <si>
    <t>LEFINI</t>
  </si>
  <si>
    <t>C32564     VUKA</t>
  </si>
  <si>
    <t>YIBAMBE MAWU</t>
  </si>
  <si>
    <t>SHE</t>
  </si>
  <si>
    <t>C32568     MFAN</t>
  </si>
  <si>
    <t>UFIKILE A KH</t>
  </si>
  <si>
    <t>ESWA</t>
  </si>
  <si>
    <t>C33606     KEY</t>
  </si>
  <si>
    <t>TRUCK CENTRE</t>
  </si>
  <si>
    <t>----------</t>
  </si>
  <si>
    <t>---------</t>
  </si>
  <si>
    <t>-------------</t>
  </si>
  <si>
    <t>------------</t>
  </si>
  <si>
    <t>--------</t>
  </si>
  <si>
    <t>------</t>
  </si>
  <si>
    <t>=====</t>
  </si>
  <si>
    <t>============</t>
  </si>
  <si>
    <t>========</t>
  </si>
  <si>
    <t>======</t>
  </si>
  <si>
    <t>* End of Report</t>
  </si>
  <si>
    <t>: Ixopo T.L.</t>
  </si>
  <si>
    <t>C.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</si>
</sst>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quot;R&quot;\ #,##0;&quot;R&quot;\ \-#,##0"/>
    <numFmt numFmtId="165" formatCode="&quot;R&quot;\ #,##0;[Red]&quot;R&quot;\ \-#,##0"/>
    <numFmt numFmtId="166" formatCode="_ * #,##0_ ;_ * \-#,##0_ ;_ * &quot;-&quot;_ ;_ @_ "/>
    <numFmt numFmtId="167" formatCode="_ * #,##0.00_ ;_ * \-#,##0.00_ ;_ * &quot;-&quot;??_ ;_ @_ "/>
    <numFmt numFmtId="168" formatCode="_ * #,##0.00_ ;_ * \-#,##0.00_ ;_ * &quot;-&quot;_ ;_ @_ "/>
    <numFmt numFmtId="169" formatCode="0_);\(0\)"/>
    <numFmt numFmtId="170" formatCode="_(* #,##0.00_);_(* \(#,##0.00\);_(* &quot;-&quot;_);_(@_)"/>
    <numFmt numFmtId="171" formatCode="[$R-430]#,##0.00"/>
    <numFmt numFmtId="172" formatCode="_-* #,##0.00_-;\-* #,##0.00_-;_-* &quot;-&quot;??_-;_-@_-"/>
  </numFmts>
  <fonts count="65" x14ac:knownFonts="1">
    <font>
      <sz val="11"/>
      <color theme="1"/>
      <name val="Calibri"/>
      <family val="2"/>
      <scheme val="minor"/>
    </font>
    <font>
      <sz val="10"/>
      <name val="Arial"/>
      <family val="2"/>
    </font>
    <font>
      <b/>
      <sz val="10"/>
      <name val="Arial"/>
      <family val="2"/>
    </font>
    <font>
      <b/>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Calibri"/>
      <family val="2"/>
      <scheme val="minor"/>
    </font>
    <font>
      <sz val="10"/>
      <color theme="1"/>
      <name val="Calibri"/>
      <family val="2"/>
      <scheme val="minor"/>
    </font>
    <font>
      <b/>
      <sz val="10"/>
      <color theme="1"/>
      <name val="Calibri"/>
      <family val="2"/>
      <scheme val="minor"/>
    </font>
    <font>
      <b/>
      <i/>
      <sz val="9"/>
      <name val="Calibri"/>
      <family val="2"/>
      <scheme val="minor"/>
    </font>
    <font>
      <sz val="9"/>
      <name val="Calibri"/>
      <family val="2"/>
    </font>
    <font>
      <sz val="9"/>
      <color theme="1"/>
      <name val="Arial"/>
      <family val="2"/>
    </font>
    <font>
      <sz val="11"/>
      <color indexed="8"/>
      <name val="Calibri"/>
      <family val="2"/>
    </font>
    <font>
      <sz val="11"/>
      <color rgb="FF000000"/>
      <name val="Calibri"/>
      <family val="2"/>
      <charset val="1"/>
    </font>
    <font>
      <b/>
      <sz val="12"/>
      <name val="Calibri"/>
      <family val="2"/>
      <scheme val="minor"/>
    </font>
    <font>
      <sz val="12"/>
      <color theme="1"/>
      <name val="Calibri"/>
      <family val="2"/>
      <scheme val="minor"/>
    </font>
    <font>
      <b/>
      <u/>
      <sz val="12"/>
      <name val="Calibri"/>
      <family val="2"/>
      <scheme val="minor"/>
    </font>
    <font>
      <sz val="12"/>
      <name val="Calibri"/>
      <family val="2"/>
      <scheme val="minor"/>
    </font>
    <font>
      <b/>
      <i/>
      <sz val="12"/>
      <name val="Calibri"/>
      <family val="2"/>
      <scheme val="minor"/>
    </font>
    <font>
      <b/>
      <sz val="12"/>
      <color theme="1"/>
      <name val="Calibri"/>
      <family val="2"/>
      <scheme val="minor"/>
    </font>
    <font>
      <b/>
      <sz val="9"/>
      <color indexed="81"/>
      <name val="Tahoma"/>
      <family val="2"/>
    </font>
    <font>
      <sz val="9"/>
      <color indexed="81"/>
      <name val="Tahoma"/>
      <family val="2"/>
    </font>
    <font>
      <b/>
      <sz val="8"/>
      <name val="Calibri"/>
      <family val="2"/>
    </font>
    <font>
      <sz val="8"/>
      <name val="Calibri"/>
      <family val="2"/>
    </font>
    <font>
      <b/>
      <i/>
      <sz val="8"/>
      <name val="Calibri"/>
      <family val="2"/>
    </font>
    <font>
      <b/>
      <u/>
      <sz val="9"/>
      <name val="Calibri"/>
      <family val="2"/>
      <scheme val="minor"/>
    </font>
    <font>
      <i/>
      <sz val="9"/>
      <name val="Calibri"/>
      <family val="2"/>
      <scheme val="minor"/>
    </font>
    <font>
      <b/>
      <sz val="10"/>
      <color rgb="FFFF0000"/>
      <name val="Calibri"/>
      <family val="2"/>
      <scheme val="minor"/>
    </font>
    <font>
      <b/>
      <sz val="8"/>
      <color theme="1"/>
      <name val="Calibri"/>
      <family val="2"/>
      <scheme val="minor"/>
    </font>
    <font>
      <sz val="8"/>
      <color theme="1"/>
      <name val="Calibri"/>
      <family val="2"/>
      <scheme val="minor"/>
    </font>
    <font>
      <b/>
      <sz val="8"/>
      <color theme="0"/>
      <name val="Calibri"/>
      <family val="2"/>
      <scheme val="minor"/>
    </font>
    <font>
      <b/>
      <sz val="8"/>
      <name val="Calibri"/>
      <family val="2"/>
      <scheme val="minor"/>
    </font>
    <font>
      <sz val="9"/>
      <name val="Arial"/>
      <family val="2"/>
    </font>
    <font>
      <b/>
      <sz val="9"/>
      <color theme="1"/>
      <name val="Arial"/>
      <family val="2"/>
    </font>
    <font>
      <sz val="10"/>
      <name val="Calibri"/>
      <family val="2"/>
      <scheme val="minor"/>
    </font>
    <font>
      <sz val="10"/>
      <color indexed="8"/>
      <name val="Arial"/>
      <family val="2"/>
    </font>
    <font>
      <sz val="10"/>
      <color indexed="10"/>
      <name val="Arial"/>
      <family val="2"/>
    </font>
    <font>
      <sz val="10"/>
      <color rgb="FFFF0000"/>
      <name val="ARIAL"/>
      <family val="2"/>
    </font>
    <font>
      <b/>
      <sz val="9"/>
      <color theme="1"/>
      <name val="Cambria"/>
      <family val="1"/>
      <scheme val="major"/>
    </font>
    <font>
      <sz val="9"/>
      <color theme="1"/>
      <name val="Cambria"/>
      <family val="1"/>
      <scheme val="major"/>
    </font>
    <font>
      <b/>
      <u/>
      <sz val="9"/>
      <color theme="1"/>
      <name val="Cambria"/>
      <family val="1"/>
      <scheme val="major"/>
    </font>
    <font>
      <sz val="9"/>
      <name val="Cambria"/>
      <family val="1"/>
      <scheme val="major"/>
    </font>
    <font>
      <b/>
      <i/>
      <sz val="9"/>
      <color theme="1"/>
      <name val="Calibri"/>
      <family val="2"/>
      <scheme val="minor"/>
    </font>
    <font>
      <sz val="10"/>
      <color indexed="12"/>
      <name val="Arial"/>
      <family val="2"/>
    </font>
    <font>
      <sz val="10"/>
      <color indexed="17"/>
      <name val="Arial"/>
      <family val="2"/>
    </font>
    <font>
      <sz val="8"/>
      <color rgb="FF000000"/>
      <name val="Arial"/>
      <family val="2"/>
    </font>
    <font>
      <sz val="8"/>
      <color theme="1"/>
      <name val="Calibri"/>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rgb="FFFFFFCC"/>
        <bgColor rgb="FFFFFFFF"/>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7" fillId="28" borderId="40" applyNumberFormat="0" applyAlignment="0" applyProtection="0"/>
    <xf numFmtId="0" fontId="8" fillId="29" borderId="41"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9" fillId="0" borderId="0" applyNumberFormat="0" applyFill="0" applyBorder="0" applyAlignment="0" applyProtection="0"/>
    <xf numFmtId="0" fontId="10" fillId="30" borderId="0" applyNumberFormat="0" applyBorder="0" applyAlignment="0" applyProtection="0"/>
    <xf numFmtId="0" fontId="11" fillId="0" borderId="42" applyNumberFormat="0" applyFill="0" applyAlignment="0" applyProtection="0"/>
    <xf numFmtId="0" fontId="12" fillId="0" borderId="43" applyNumberFormat="0" applyFill="0" applyAlignment="0" applyProtection="0"/>
    <xf numFmtId="0" fontId="13" fillId="0" borderId="44" applyNumberFormat="0" applyFill="0" applyAlignment="0" applyProtection="0"/>
    <xf numFmtId="0" fontId="13" fillId="0" borderId="0" applyNumberFormat="0" applyFill="0" applyBorder="0" applyAlignment="0" applyProtection="0"/>
    <xf numFmtId="0" fontId="14" fillId="31" borderId="40" applyNumberFormat="0" applyAlignment="0" applyProtection="0"/>
    <xf numFmtId="0" fontId="15" fillId="0" borderId="45" applyNumberFormat="0" applyFill="0" applyAlignment="0" applyProtection="0"/>
    <xf numFmtId="0" fontId="16" fillId="32" borderId="0" applyNumberFormat="0" applyBorder="0" applyAlignment="0" applyProtection="0"/>
    <xf numFmtId="0" fontId="1" fillId="0" borderId="0"/>
    <xf numFmtId="0" fontId="1" fillId="0" borderId="0"/>
    <xf numFmtId="0" fontId="1" fillId="0" borderId="0"/>
    <xf numFmtId="0" fontId="4" fillId="33" borderId="46" applyNumberFormat="0" applyFont="0" applyAlignment="0" applyProtection="0"/>
    <xf numFmtId="0" fontId="17" fillId="28" borderId="4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19" fillId="0" borderId="48" applyNumberFormat="0" applyFill="0" applyAlignment="0" applyProtection="0"/>
    <xf numFmtId="0" fontId="20" fillId="0" borderId="0" applyNumberForma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0" fontId="1" fillId="0" borderId="0" applyFont="0" applyFill="0" applyBorder="0" applyAlignment="0" applyProtection="0"/>
    <xf numFmtId="0" fontId="30" fillId="33" borderId="46" applyNumberFormat="0" applyFont="0" applyAlignment="0" applyProtection="0"/>
    <xf numFmtId="0" fontId="31" fillId="36" borderId="46" applyProtection="0"/>
    <xf numFmtId="0" fontId="1" fillId="0" borderId="0">
      <alignment wrapText="1"/>
    </xf>
    <xf numFmtId="164" fontId="4" fillId="0" borderId="0" applyFont="0" applyFill="0" applyBorder="0" applyAlignment="0" applyProtection="0"/>
    <xf numFmtId="43" fontId="4" fillId="0" borderId="0" applyFont="0" applyFill="0" applyBorder="0" applyAlignment="0" applyProtection="0"/>
  </cellStyleXfs>
  <cellXfs count="439">
    <xf numFmtId="0" fontId="0" fillId="0" borderId="0" xfId="0"/>
    <xf numFmtId="0" fontId="2" fillId="0" borderId="0" xfId="0" applyFont="1" applyFill="1"/>
    <xf numFmtId="0" fontId="2" fillId="0" borderId="1" xfId="0" applyFont="1" applyFill="1" applyBorder="1" applyAlignment="1">
      <alignment wrapText="1"/>
    </xf>
    <xf numFmtId="0" fontId="2" fillId="0" borderId="1" xfId="0" applyFont="1" applyFill="1" applyBorder="1" applyAlignment="1">
      <alignment horizontal="center" wrapText="1"/>
    </xf>
    <xf numFmtId="0" fontId="1" fillId="0" borderId="2" xfId="0" applyFont="1" applyFill="1" applyBorder="1"/>
    <xf numFmtId="43" fontId="1" fillId="0" borderId="2" xfId="28" applyFont="1" applyFill="1" applyBorder="1"/>
    <xf numFmtId="0" fontId="1" fillId="0" borderId="4" xfId="0" applyFont="1" applyFill="1" applyBorder="1"/>
    <xf numFmtId="0" fontId="1" fillId="0" borderId="5" xfId="0" applyFont="1" applyFill="1" applyBorder="1"/>
    <xf numFmtId="43" fontId="1" fillId="0" borderId="5" xfId="28" applyFont="1" applyFill="1" applyBorder="1"/>
    <xf numFmtId="43" fontId="2" fillId="0" borderId="6" xfId="28" applyFont="1" applyFill="1" applyBorder="1"/>
    <xf numFmtId="0" fontId="2" fillId="0" borderId="1" xfId="0" applyFont="1" applyFill="1" applyBorder="1"/>
    <xf numFmtId="9" fontId="1" fillId="0" borderId="8" xfId="48" applyFont="1" applyFill="1" applyBorder="1" applyAlignment="1">
      <alignment horizontal="center"/>
    </xf>
    <xf numFmtId="9" fontId="1" fillId="0" borderId="5" xfId="48" applyFont="1" applyFill="1" applyBorder="1" applyAlignment="1">
      <alignment horizontal="center"/>
    </xf>
    <xf numFmtId="43" fontId="2" fillId="0" borderId="11" xfId="28" applyFont="1" applyFill="1" applyBorder="1"/>
    <xf numFmtId="43" fontId="1" fillId="0" borderId="12" xfId="28" applyFont="1" applyFill="1" applyBorder="1"/>
    <xf numFmtId="9" fontId="2" fillId="0" borderId="1" xfId="48" applyFont="1" applyFill="1" applyBorder="1" applyAlignment="1">
      <alignment horizontal="center" wrapText="1"/>
    </xf>
    <xf numFmtId="9" fontId="1" fillId="0" borderId="14" xfId="48" applyFont="1" applyFill="1" applyBorder="1" applyAlignment="1">
      <alignment horizontal="center"/>
    </xf>
    <xf numFmtId="9" fontId="2" fillId="0" borderId="15" xfId="48" applyFont="1" applyFill="1" applyBorder="1" applyAlignment="1">
      <alignment horizontal="center"/>
    </xf>
    <xf numFmtId="0" fontId="25" fillId="0" borderId="0" xfId="0" applyFont="1" applyFill="1"/>
    <xf numFmtId="0" fontId="26" fillId="0" borderId="0" xfId="0" applyFont="1" applyFill="1"/>
    <xf numFmtId="167" fontId="25" fillId="0" borderId="0" xfId="28" applyNumberFormat="1" applyFont="1" applyFill="1"/>
    <xf numFmtId="167" fontId="25" fillId="0" borderId="0" xfId="0" applyNumberFormat="1" applyFont="1" applyFill="1"/>
    <xf numFmtId="0" fontId="21" fillId="0" borderId="0" xfId="0" applyFont="1" applyFill="1"/>
    <xf numFmtId="43" fontId="21" fillId="0" borderId="0" xfId="28" applyFont="1"/>
    <xf numFmtId="167" fontId="21" fillId="0" borderId="0" xfId="0" applyNumberFormat="1" applyFont="1" applyFill="1"/>
    <xf numFmtId="0" fontId="33" fillId="0" borderId="0" xfId="0" applyFont="1" applyFill="1"/>
    <xf numFmtId="0" fontId="32" fillId="0" borderId="0" xfId="0" applyFont="1" applyFill="1"/>
    <xf numFmtId="0" fontId="34" fillId="0" borderId="0" xfId="0" applyFont="1" applyFill="1" applyAlignment="1">
      <alignment horizontal="center"/>
    </xf>
    <xf numFmtId="9" fontId="33" fillId="0" borderId="0" xfId="0" applyNumberFormat="1" applyFont="1" applyFill="1" applyAlignment="1">
      <alignment horizontal="center"/>
    </xf>
    <xf numFmtId="0" fontId="32" fillId="0" borderId="30" xfId="0" applyFont="1" applyFill="1" applyBorder="1" applyAlignment="1">
      <alignment wrapText="1"/>
    </xf>
    <xf numFmtId="0" fontId="32" fillId="0" borderId="30" xfId="0" applyFont="1" applyFill="1" applyBorder="1" applyAlignment="1">
      <alignment horizontal="center" wrapText="1"/>
    </xf>
    <xf numFmtId="9" fontId="32" fillId="0" borderId="30" xfId="0" applyNumberFormat="1" applyFont="1" applyFill="1" applyBorder="1" applyAlignment="1">
      <alignment horizontal="center" wrapText="1"/>
    </xf>
    <xf numFmtId="0" fontId="33" fillId="0" borderId="0" xfId="0" applyFont="1" applyFill="1" applyAlignment="1">
      <alignment wrapText="1"/>
    </xf>
    <xf numFmtId="0" fontId="33" fillId="0" borderId="10" xfId="0" applyFont="1" applyFill="1" applyBorder="1"/>
    <xf numFmtId="167" fontId="33" fillId="0" borderId="7" xfId="0" applyNumberFormat="1" applyFont="1" applyFill="1" applyBorder="1"/>
    <xf numFmtId="9" fontId="33" fillId="0" borderId="9" xfId="0" applyNumberFormat="1" applyFont="1" applyFill="1" applyBorder="1" applyAlignment="1">
      <alignment horizontal="center"/>
    </xf>
    <xf numFmtId="0" fontId="33" fillId="0" borderId="22" xfId="0" applyFont="1" applyFill="1" applyBorder="1"/>
    <xf numFmtId="167" fontId="33" fillId="0" borderId="2" xfId="28" applyNumberFormat="1" applyFont="1" applyFill="1" applyBorder="1"/>
    <xf numFmtId="9" fontId="33" fillId="0" borderId="8" xfId="28" applyNumberFormat="1" applyFont="1" applyFill="1" applyBorder="1" applyAlignment="1">
      <alignment horizontal="center"/>
    </xf>
    <xf numFmtId="167" fontId="35" fillId="0" borderId="2" xfId="28" applyNumberFormat="1" applyFont="1" applyFill="1" applyBorder="1"/>
    <xf numFmtId="0" fontId="35" fillId="0" borderId="22" xfId="0" applyFont="1" applyFill="1" applyBorder="1"/>
    <xf numFmtId="0" fontId="36" fillId="0" borderId="22" xfId="0" applyFont="1" applyFill="1" applyBorder="1"/>
    <xf numFmtId="9" fontId="35" fillId="0" borderId="8" xfId="28" applyNumberFormat="1" applyFont="1" applyFill="1" applyBorder="1" applyAlignment="1">
      <alignment horizontal="center"/>
    </xf>
    <xf numFmtId="0" fontId="35" fillId="0" borderId="0" xfId="0" applyFont="1" applyFill="1"/>
    <xf numFmtId="167" fontId="35" fillId="0" borderId="29" xfId="28" applyNumberFormat="1" applyFont="1" applyFill="1" applyBorder="1"/>
    <xf numFmtId="9" fontId="37" fillId="0" borderId="15" xfId="28" applyNumberFormat="1" applyFont="1" applyFill="1" applyBorder="1" applyAlignment="1">
      <alignment horizontal="center"/>
    </xf>
    <xf numFmtId="0" fontId="32" fillId="0" borderId="0" xfId="0" applyFont="1" applyFill="1" applyBorder="1"/>
    <xf numFmtId="167" fontId="32" fillId="0" borderId="0" xfId="28" applyNumberFormat="1" applyFont="1" applyFill="1" applyBorder="1"/>
    <xf numFmtId="9" fontId="32" fillId="0" borderId="0" xfId="28" applyNumberFormat="1" applyFont="1" applyFill="1" applyBorder="1" applyAlignment="1">
      <alignment horizontal="center"/>
    </xf>
    <xf numFmtId="0" fontId="35" fillId="0" borderId="0" xfId="0" applyFont="1" applyFill="1" applyBorder="1"/>
    <xf numFmtId="167" fontId="33" fillId="0" borderId="0" xfId="0" applyNumberFormat="1" applyFont="1" applyFill="1"/>
    <xf numFmtId="43" fontId="33" fillId="0" borderId="0" xfId="28" applyFont="1" applyFill="1"/>
    <xf numFmtId="43" fontId="25" fillId="0" borderId="0" xfId="28" applyFont="1" applyFill="1"/>
    <xf numFmtId="167" fontId="33" fillId="0" borderId="29" xfId="28" applyNumberFormat="1" applyFont="1" applyFill="1" applyBorder="1"/>
    <xf numFmtId="0" fontId="21" fillId="0" borderId="0" xfId="0" applyFont="1"/>
    <xf numFmtId="0" fontId="40" fillId="0" borderId="0" xfId="43" applyFont="1" applyFill="1"/>
    <xf numFmtId="0" fontId="41" fillId="0" borderId="0" xfId="43" applyFont="1" applyFill="1"/>
    <xf numFmtId="167" fontId="41" fillId="0" borderId="0" xfId="32" applyFont="1" applyFill="1"/>
    <xf numFmtId="166" fontId="41" fillId="0" borderId="0" xfId="43" applyNumberFormat="1" applyFont="1" applyFill="1"/>
    <xf numFmtId="168" fontId="41" fillId="0" borderId="0" xfId="43" applyNumberFormat="1" applyFont="1" applyFill="1"/>
    <xf numFmtId="3" fontId="41" fillId="0" borderId="0" xfId="43" applyNumberFormat="1" applyFont="1" applyFill="1"/>
    <xf numFmtId="0" fontId="40" fillId="0" borderId="37" xfId="43" applyFont="1" applyFill="1" applyBorder="1"/>
    <xf numFmtId="0" fontId="40" fillId="0" borderId="30" xfId="43" applyFont="1" applyFill="1" applyBorder="1"/>
    <xf numFmtId="0" fontId="40" fillId="0" borderId="5" xfId="43" applyFont="1" applyFill="1" applyBorder="1"/>
    <xf numFmtId="167" fontId="40" fillId="0" borderId="5" xfId="32" applyFont="1" applyFill="1" applyBorder="1"/>
    <xf numFmtId="166" fontId="40" fillId="0" borderId="30" xfId="43" applyNumberFormat="1" applyFont="1" applyFill="1" applyBorder="1"/>
    <xf numFmtId="168" fontId="40" fillId="0" borderId="30" xfId="43" applyNumberFormat="1" applyFont="1" applyFill="1" applyBorder="1"/>
    <xf numFmtId="3" fontId="40" fillId="0" borderId="30" xfId="43" applyNumberFormat="1" applyFont="1" applyFill="1" applyBorder="1"/>
    <xf numFmtId="0" fontId="40" fillId="0" borderId="30" xfId="43" applyFont="1" applyFill="1" applyBorder="1" applyAlignment="1">
      <alignment horizontal="center"/>
    </xf>
    <xf numFmtId="0" fontId="41" fillId="0" borderId="0" xfId="43" applyFont="1" applyFill="1" applyBorder="1"/>
    <xf numFmtId="16" fontId="41" fillId="0" borderId="24" xfId="43" applyNumberFormat="1" applyFont="1" applyFill="1" applyBorder="1" applyAlignment="1">
      <alignment horizontal="center"/>
    </xf>
    <xf numFmtId="2" fontId="41" fillId="0" borderId="24" xfId="43" applyNumberFormat="1" applyFont="1" applyFill="1" applyBorder="1" applyAlignment="1">
      <alignment horizontal="center"/>
    </xf>
    <xf numFmtId="167" fontId="41" fillId="0" borderId="24" xfId="32" applyFont="1" applyFill="1" applyBorder="1" applyAlignment="1">
      <alignment horizontal="right"/>
    </xf>
    <xf numFmtId="43" fontId="41" fillId="0" borderId="24" xfId="29" applyFont="1" applyFill="1" applyBorder="1"/>
    <xf numFmtId="0" fontId="41" fillId="0" borderId="24" xfId="43" applyFont="1" applyFill="1" applyBorder="1" applyAlignment="1">
      <alignment horizontal="left"/>
    </xf>
    <xf numFmtId="166" fontId="41" fillId="0" borderId="24" xfId="43" applyNumberFormat="1" applyFont="1" applyFill="1" applyBorder="1"/>
    <xf numFmtId="167" fontId="41" fillId="0" borderId="6" xfId="32" applyFont="1" applyFill="1" applyBorder="1" applyAlignment="1">
      <alignment horizontal="right"/>
    </xf>
    <xf numFmtId="166" fontId="41" fillId="0" borderId="6" xfId="43" applyNumberFormat="1" applyFont="1" applyFill="1" applyBorder="1"/>
    <xf numFmtId="43" fontId="41" fillId="0" borderId="0" xfId="29" applyFont="1" applyFill="1"/>
    <xf numFmtId="0" fontId="41" fillId="0" borderId="39" xfId="43" applyFont="1" applyFill="1" applyBorder="1"/>
    <xf numFmtId="0" fontId="41" fillId="0" borderId="3" xfId="43" applyFont="1" applyFill="1" applyBorder="1"/>
    <xf numFmtId="167" fontId="41" fillId="0" borderId="3" xfId="32" applyFont="1" applyFill="1" applyBorder="1"/>
    <xf numFmtId="166" fontId="41" fillId="0" borderId="3" xfId="43" applyNumberFormat="1" applyFont="1" applyFill="1" applyBorder="1"/>
    <xf numFmtId="168" fontId="41" fillId="0" borderId="3" xfId="43" applyNumberFormat="1" applyFont="1" applyFill="1" applyBorder="1"/>
    <xf numFmtId="3" fontId="41" fillId="0" borderId="3" xfId="43" applyNumberFormat="1" applyFont="1" applyFill="1" applyBorder="1"/>
    <xf numFmtId="43" fontId="41" fillId="0" borderId="3" xfId="29" applyFont="1" applyFill="1" applyBorder="1"/>
    <xf numFmtId="0" fontId="42" fillId="0" borderId="11" xfId="43" applyFont="1" applyFill="1" applyBorder="1"/>
    <xf numFmtId="0" fontId="42" fillId="0" borderId="6" xfId="43" applyFont="1" applyFill="1" applyBorder="1"/>
    <xf numFmtId="16" fontId="42" fillId="0" borderId="6" xfId="43" applyNumberFormat="1" applyFont="1" applyFill="1" applyBorder="1" applyAlignment="1">
      <alignment horizontal="center"/>
    </xf>
    <xf numFmtId="167" fontId="42" fillId="0" borderId="6" xfId="32" applyFont="1" applyFill="1" applyBorder="1"/>
    <xf numFmtId="166" fontId="42" fillId="0" borderId="6" xfId="29" applyNumberFormat="1" applyFont="1" applyFill="1" applyBorder="1"/>
    <xf numFmtId="3" fontId="42" fillId="0" borderId="6" xfId="43" applyNumberFormat="1" applyFont="1" applyFill="1" applyBorder="1"/>
    <xf numFmtId="43" fontId="42" fillId="0" borderId="6" xfId="29" applyFont="1" applyFill="1" applyBorder="1"/>
    <xf numFmtId="0" fontId="42" fillId="0" borderId="0" xfId="43" applyFont="1" applyFill="1"/>
    <xf numFmtId="167" fontId="40" fillId="0" borderId="19" xfId="32" applyFont="1" applyFill="1" applyBorder="1"/>
    <xf numFmtId="166" fontId="40" fillId="0" borderId="19" xfId="43" applyNumberFormat="1" applyFont="1" applyFill="1" applyBorder="1"/>
    <xf numFmtId="3" fontId="40" fillId="0" borderId="0" xfId="43" applyNumberFormat="1" applyFont="1" applyFill="1" applyBorder="1"/>
    <xf numFmtId="43" fontId="40" fillId="0" borderId="0" xfId="29" applyFont="1" applyFill="1"/>
    <xf numFmtId="43" fontId="21" fillId="0" borderId="0" xfId="28" applyFont="1" applyFill="1"/>
    <xf numFmtId="0" fontId="33" fillId="0" borderId="21" xfId="0" applyFont="1" applyFill="1" applyBorder="1"/>
    <xf numFmtId="167" fontId="41" fillId="0" borderId="36" xfId="43" applyNumberFormat="1" applyFont="1" applyFill="1" applyBorder="1"/>
    <xf numFmtId="43" fontId="41" fillId="0" borderId="13" xfId="29" applyFont="1" applyFill="1" applyBorder="1"/>
    <xf numFmtId="43" fontId="42" fillId="0" borderId="15" xfId="29" applyFont="1" applyFill="1" applyBorder="1"/>
    <xf numFmtId="0" fontId="21" fillId="37" borderId="2" xfId="0" applyFont="1" applyFill="1" applyBorder="1"/>
    <xf numFmtId="0" fontId="43" fillId="37" borderId="49" xfId="43" applyFont="1" applyFill="1" applyBorder="1" applyAlignment="1">
      <alignment horizontal="center" vertical="center" wrapText="1"/>
    </xf>
    <xf numFmtId="41" fontId="27" fillId="37" borderId="2" xfId="29" applyNumberFormat="1" applyFont="1" applyFill="1" applyBorder="1" applyAlignment="1">
      <alignment horizontal="center" vertical="center" wrapText="1"/>
    </xf>
    <xf numFmtId="0" fontId="22" fillId="37" borderId="2" xfId="0" applyFont="1" applyFill="1" applyBorder="1" applyAlignment="1">
      <alignment horizontal="center" vertical="center" wrapText="1"/>
    </xf>
    <xf numFmtId="0" fontId="43" fillId="37" borderId="49" xfId="43" applyFont="1" applyFill="1" applyBorder="1" applyAlignment="1">
      <alignment horizontal="center"/>
    </xf>
    <xf numFmtId="41" fontId="27" fillId="37" borderId="2" xfId="29" applyNumberFormat="1" applyFont="1" applyFill="1" applyBorder="1" applyAlignment="1">
      <alignment horizontal="center"/>
    </xf>
    <xf numFmtId="0" fontId="21" fillId="0" borderId="2" xfId="0" applyFont="1" applyBorder="1"/>
    <xf numFmtId="0" fontId="43" fillId="0" borderId="49" xfId="43" applyNumberFormat="1" applyFont="1" applyFill="1" applyBorder="1" applyAlignment="1">
      <alignment horizontal="left" indent="1"/>
    </xf>
    <xf numFmtId="41" fontId="27" fillId="0" borderId="2" xfId="29" applyNumberFormat="1" applyFont="1" applyFill="1" applyBorder="1" applyAlignment="1">
      <alignment horizontal="left"/>
    </xf>
    <xf numFmtId="43" fontId="24" fillId="0" borderId="2" xfId="28" applyFont="1" applyFill="1" applyBorder="1"/>
    <xf numFmtId="0" fontId="23" fillId="37" borderId="49" xfId="43" applyNumberFormat="1" applyFont="1" applyFill="1" applyBorder="1" applyAlignment="1">
      <alignment horizontal="left" indent="2"/>
    </xf>
    <xf numFmtId="0" fontId="24" fillId="0" borderId="2" xfId="0" applyFont="1" applyFill="1" applyBorder="1"/>
    <xf numFmtId="41" fontId="27" fillId="0" borderId="2" xfId="29" applyNumberFormat="1" applyFont="1" applyFill="1" applyBorder="1" applyAlignment="1">
      <alignment horizontal="center"/>
    </xf>
    <xf numFmtId="9" fontId="23" fillId="0" borderId="2" xfId="48" applyFont="1" applyFill="1" applyBorder="1"/>
    <xf numFmtId="0" fontId="24" fillId="0" borderId="49" xfId="43" applyFont="1" applyFill="1" applyBorder="1" applyAlignment="1">
      <alignment vertical="top"/>
    </xf>
    <xf numFmtId="41" fontId="44" fillId="0" borderId="2" xfId="29" applyNumberFormat="1" applyFont="1" applyFill="1" applyBorder="1" applyAlignment="1">
      <alignment horizontal="center" vertical="top"/>
    </xf>
    <xf numFmtId="9" fontId="24" fillId="0" borderId="2" xfId="48" applyFont="1" applyFill="1" applyBorder="1"/>
    <xf numFmtId="9" fontId="28" fillId="0" borderId="2" xfId="48" applyFont="1" applyFill="1" applyBorder="1" applyAlignment="1" applyProtection="1"/>
    <xf numFmtId="0" fontId="24" fillId="0" borderId="49" xfId="0" applyFont="1" applyFill="1" applyBorder="1" applyAlignment="1">
      <alignment wrapText="1"/>
    </xf>
    <xf numFmtId="0" fontId="24" fillId="37" borderId="2" xfId="0" applyFont="1" applyFill="1" applyBorder="1"/>
    <xf numFmtId="0" fontId="23" fillId="37" borderId="49" xfId="43" applyFont="1" applyFill="1" applyBorder="1" applyAlignment="1">
      <alignment horizontal="left" indent="1"/>
    </xf>
    <xf numFmtId="0" fontId="24" fillId="0" borderId="49" xfId="43" applyFont="1" applyFill="1" applyBorder="1" applyAlignment="1"/>
    <xf numFmtId="0" fontId="23" fillId="37" borderId="49" xfId="43" applyFont="1" applyFill="1" applyBorder="1" applyAlignment="1">
      <alignment horizontal="center"/>
    </xf>
    <xf numFmtId="0" fontId="23" fillId="0" borderId="49" xfId="43" applyFont="1" applyFill="1" applyBorder="1"/>
    <xf numFmtId="0" fontId="23" fillId="0" borderId="49" xfId="60" applyFont="1" applyFill="1" applyBorder="1">
      <alignment wrapText="1"/>
    </xf>
    <xf numFmtId="0" fontId="24" fillId="0" borderId="49" xfId="60" applyFont="1" applyFill="1" applyBorder="1">
      <alignment wrapText="1"/>
    </xf>
    <xf numFmtId="41" fontId="44" fillId="0" borderId="2" xfId="29" applyNumberFormat="1" applyFont="1" applyFill="1" applyBorder="1" applyAlignment="1">
      <alignment horizontal="center"/>
    </xf>
    <xf numFmtId="0" fontId="23" fillId="37" borderId="49" xfId="0" applyFont="1" applyFill="1" applyBorder="1" applyAlignment="1">
      <alignment wrapText="1"/>
    </xf>
    <xf numFmtId="0" fontId="24" fillId="0" borderId="49" xfId="43" applyFont="1" applyFill="1" applyBorder="1" applyAlignment="1">
      <alignment horizontal="left" indent="1"/>
    </xf>
    <xf numFmtId="0" fontId="23" fillId="37" borderId="49" xfId="43" applyFont="1" applyFill="1" applyBorder="1"/>
    <xf numFmtId="0" fontId="23" fillId="0" borderId="0" xfId="43" applyFont="1" applyFill="1" applyBorder="1"/>
    <xf numFmtId="41" fontId="27" fillId="0" borderId="0" xfId="29" applyNumberFormat="1" applyFont="1" applyFill="1" applyBorder="1" applyAlignment="1">
      <alignment horizontal="center"/>
    </xf>
    <xf numFmtId="0" fontId="23" fillId="0" borderId="0" xfId="43" applyFont="1" applyFill="1"/>
    <xf numFmtId="43" fontId="27" fillId="0" borderId="0" xfId="28" applyFont="1" applyFill="1" applyBorder="1" applyAlignment="1">
      <alignment horizontal="center"/>
    </xf>
    <xf numFmtId="43" fontId="27" fillId="0" borderId="18" xfId="28" applyFont="1" applyFill="1" applyBorder="1" applyAlignment="1">
      <alignment horizontal="center"/>
    </xf>
    <xf numFmtId="43" fontId="28" fillId="0" borderId="2" xfId="28" applyFont="1" applyFill="1" applyBorder="1" applyAlignment="1" applyProtection="1"/>
    <xf numFmtId="0" fontId="24" fillId="0" borderId="2" xfId="43" applyFont="1" applyFill="1" applyBorder="1"/>
    <xf numFmtId="43" fontId="23" fillId="0" borderId="0" xfId="28" applyFont="1" applyFill="1" applyBorder="1"/>
    <xf numFmtId="43" fontId="23" fillId="0" borderId="0" xfId="28" applyFont="1" applyFill="1"/>
    <xf numFmtId="167" fontId="40" fillId="0" borderId="0" xfId="32" applyFont="1" applyFill="1" applyBorder="1"/>
    <xf numFmtId="166" fontId="40" fillId="0" borderId="0" xfId="43" applyNumberFormat="1" applyFont="1" applyFill="1" applyBorder="1"/>
    <xf numFmtId="0" fontId="41" fillId="0" borderId="6" xfId="43" applyFont="1" applyFill="1" applyBorder="1" applyAlignment="1">
      <alignment horizontal="left"/>
    </xf>
    <xf numFmtId="2" fontId="41" fillId="0" borderId="6" xfId="43" applyNumberFormat="1" applyFont="1" applyFill="1" applyBorder="1" applyAlignment="1">
      <alignment horizontal="center"/>
    </xf>
    <xf numFmtId="43" fontId="41" fillId="0" borderId="6" xfId="29" applyFont="1" applyFill="1" applyBorder="1"/>
    <xf numFmtId="43" fontId="41" fillId="0" borderId="0" xfId="29" applyFont="1" applyFill="1" applyBorder="1"/>
    <xf numFmtId="167" fontId="41" fillId="0" borderId="0" xfId="32" applyFont="1" applyFill="1" applyBorder="1"/>
    <xf numFmtId="166" fontId="41" fillId="0" borderId="0" xfId="29" applyNumberFormat="1" applyFont="1" applyFill="1" applyBorder="1"/>
    <xf numFmtId="168" fontId="41" fillId="0" borderId="0" xfId="43" applyNumberFormat="1" applyFont="1" applyFill="1" applyBorder="1"/>
    <xf numFmtId="3" fontId="41" fillId="0" borderId="0" xfId="43" applyNumberFormat="1" applyFont="1" applyFill="1" applyBorder="1"/>
    <xf numFmtId="0" fontId="40" fillId="0" borderId="0" xfId="43" applyFont="1" applyFill="1" applyBorder="1"/>
    <xf numFmtId="3" fontId="41" fillId="0" borderId="24" xfId="43" applyNumberFormat="1" applyFont="1" applyFill="1" applyBorder="1" applyAlignment="1">
      <alignment horizontal="left"/>
    </xf>
    <xf numFmtId="43" fontId="22" fillId="38" borderId="2" xfId="28" applyFont="1" applyFill="1" applyBorder="1" applyAlignment="1">
      <alignment horizontal="center" vertical="center" wrapText="1"/>
    </xf>
    <xf numFmtId="9" fontId="22" fillId="38" borderId="2" xfId="48" applyFont="1" applyFill="1" applyBorder="1" applyAlignment="1">
      <alignment horizontal="center" vertical="center" wrapText="1"/>
    </xf>
    <xf numFmtId="43" fontId="21" fillId="38" borderId="2" xfId="28" applyFont="1" applyFill="1" applyBorder="1"/>
    <xf numFmtId="9" fontId="21" fillId="38" borderId="2" xfId="48" applyFont="1" applyFill="1" applyBorder="1"/>
    <xf numFmtId="43" fontId="21" fillId="0" borderId="2" xfId="28" applyFont="1" applyFill="1" applyBorder="1"/>
    <xf numFmtId="9" fontId="21" fillId="0" borderId="2" xfId="48" applyFont="1" applyFill="1" applyBorder="1"/>
    <xf numFmtId="0" fontId="22" fillId="37" borderId="2" xfId="0" applyFont="1" applyFill="1" applyBorder="1"/>
    <xf numFmtId="43" fontId="23" fillId="38" borderId="2" xfId="28" applyFont="1" applyFill="1" applyBorder="1"/>
    <xf numFmtId="0" fontId="21" fillId="0" borderId="2" xfId="0" applyFont="1" applyFill="1" applyBorder="1"/>
    <xf numFmtId="170" fontId="27" fillId="0" borderId="2" xfId="29" applyNumberFormat="1" applyFont="1" applyFill="1" applyBorder="1" applyAlignment="1">
      <alignment horizontal="center"/>
    </xf>
    <xf numFmtId="170" fontId="27" fillId="0" borderId="2" xfId="29" applyNumberFormat="1" applyFont="1" applyFill="1" applyBorder="1" applyAlignment="1">
      <alignment horizontal="center" vertical="top"/>
    </xf>
    <xf numFmtId="9" fontId="22" fillId="0" borderId="2" xfId="48" applyFont="1" applyFill="1" applyBorder="1"/>
    <xf numFmtId="43" fontId="22" fillId="38" borderId="2" xfId="28" applyFont="1" applyFill="1" applyBorder="1"/>
    <xf numFmtId="43" fontId="24" fillId="0" borderId="50" xfId="28" applyFont="1" applyFill="1" applyBorder="1"/>
    <xf numFmtId="0" fontId="24" fillId="0" borderId="49" xfId="43" applyFont="1" applyFill="1" applyBorder="1"/>
    <xf numFmtId="9" fontId="21" fillId="0" borderId="0" xfId="48" applyFont="1"/>
    <xf numFmtId="167" fontId="26" fillId="0" borderId="37" xfId="28" applyNumberFormat="1" applyFont="1" applyFill="1" applyBorder="1" applyAlignment="1">
      <alignment horizontal="center"/>
    </xf>
    <xf numFmtId="167" fontId="26" fillId="0" borderId="5" xfId="28" applyNumberFormat="1" applyFont="1" applyFill="1" applyBorder="1" applyAlignment="1">
      <alignment horizontal="center"/>
    </xf>
    <xf numFmtId="167" fontId="26" fillId="0" borderId="32" xfId="28" applyNumberFormat="1" applyFont="1" applyFill="1" applyBorder="1" applyAlignment="1">
      <alignment horizontal="center"/>
    </xf>
    <xf numFmtId="0" fontId="26" fillId="0" borderId="1" xfId="0" applyFont="1" applyFill="1" applyBorder="1" applyAlignment="1">
      <alignment horizontal="center"/>
    </xf>
    <xf numFmtId="0" fontId="25" fillId="0" borderId="0" xfId="0" applyFont="1" applyFill="1" applyAlignment="1">
      <alignment horizontal="center"/>
    </xf>
    <xf numFmtId="0" fontId="26" fillId="0" borderId="5" xfId="0" applyFont="1" applyFill="1" applyBorder="1" applyAlignment="1">
      <alignment horizontal="center"/>
    </xf>
    <xf numFmtId="0" fontId="26" fillId="0" borderId="32" xfId="0" applyFont="1" applyFill="1" applyBorder="1" applyAlignment="1">
      <alignment horizontal="center"/>
    </xf>
    <xf numFmtId="167" fontId="26" fillId="0" borderId="30" xfId="28" applyNumberFormat="1" applyFont="1" applyFill="1" applyBorder="1" applyAlignment="1">
      <alignment horizontal="center"/>
    </xf>
    <xf numFmtId="167" fontId="25" fillId="0" borderId="25" xfId="28" applyNumberFormat="1" applyFont="1" applyFill="1" applyBorder="1"/>
    <xf numFmtId="43" fontId="25" fillId="0" borderId="0" xfId="28" applyFont="1" applyFill="1" applyBorder="1"/>
    <xf numFmtId="43" fontId="25" fillId="0" borderId="33" xfId="28" applyFont="1" applyFill="1" applyBorder="1"/>
    <xf numFmtId="167" fontId="25" fillId="0" borderId="34" xfId="0" applyNumberFormat="1" applyFont="1" applyFill="1" applyBorder="1"/>
    <xf numFmtId="10" fontId="45" fillId="0" borderId="0" xfId="28" applyNumberFormat="1" applyFont="1" applyFill="1"/>
    <xf numFmtId="10" fontId="45" fillId="0" borderId="25" xfId="28" applyNumberFormat="1" applyFont="1" applyFill="1" applyBorder="1"/>
    <xf numFmtId="10" fontId="45" fillId="0" borderId="0" xfId="28" applyNumberFormat="1" applyFont="1" applyFill="1" applyBorder="1"/>
    <xf numFmtId="43" fontId="45" fillId="0" borderId="33" xfId="28" applyFont="1" applyFill="1" applyBorder="1"/>
    <xf numFmtId="10" fontId="45" fillId="0" borderId="34" xfId="28" applyNumberFormat="1" applyFont="1" applyFill="1" applyBorder="1"/>
    <xf numFmtId="0" fontId="45" fillId="0" borderId="0" xfId="0" applyFont="1" applyFill="1"/>
    <xf numFmtId="167" fontId="25" fillId="0" borderId="0" xfId="28" applyNumberFormat="1" applyFont="1" applyFill="1" applyBorder="1"/>
    <xf numFmtId="10" fontId="45" fillId="0" borderId="28" xfId="28" applyNumberFormat="1" applyFont="1" applyFill="1" applyBorder="1"/>
    <xf numFmtId="10" fontId="45" fillId="0" borderId="18" xfId="28" applyNumberFormat="1" applyFont="1" applyFill="1" applyBorder="1"/>
    <xf numFmtId="10" fontId="45" fillId="0" borderId="35" xfId="28" applyNumberFormat="1" applyFont="1" applyFill="1" applyBorder="1"/>
    <xf numFmtId="10" fontId="45" fillId="0" borderId="31" xfId="28" applyNumberFormat="1" applyFont="1" applyFill="1" applyBorder="1"/>
    <xf numFmtId="0" fontId="40" fillId="0" borderId="25" xfId="43" applyFont="1" applyFill="1" applyBorder="1"/>
    <xf numFmtId="0" fontId="46" fillId="0" borderId="0" xfId="0" applyFont="1"/>
    <xf numFmtId="43" fontId="46" fillId="0" borderId="0" xfId="28" applyFont="1"/>
    <xf numFmtId="0" fontId="47" fillId="0" borderId="0" xfId="0" applyFont="1"/>
    <xf numFmtId="167" fontId="47" fillId="0" borderId="0" xfId="32" applyFont="1"/>
    <xf numFmtId="43" fontId="47" fillId="0" borderId="0" xfId="28" applyFont="1"/>
    <xf numFmtId="0" fontId="46" fillId="0" borderId="0" xfId="0" applyFont="1" applyAlignment="1">
      <alignment wrapText="1"/>
    </xf>
    <xf numFmtId="0" fontId="48" fillId="34" borderId="0" xfId="0" applyFont="1" applyFill="1" applyAlignment="1">
      <alignment horizontal="center" wrapText="1"/>
    </xf>
    <xf numFmtId="15" fontId="46" fillId="0" borderId="0" xfId="0" applyNumberFormat="1" applyFont="1" applyAlignment="1">
      <alignment horizontal="center" wrapText="1"/>
    </xf>
    <xf numFmtId="166" fontId="47" fillId="0" borderId="0" xfId="0" applyNumberFormat="1" applyFont="1" applyAlignment="1">
      <alignment horizontal="center"/>
    </xf>
    <xf numFmtId="167" fontId="47" fillId="0" borderId="0" xfId="32" applyFont="1" applyFill="1"/>
    <xf numFmtId="166" fontId="46" fillId="0" borderId="0" xfId="0" applyNumberFormat="1" applyFont="1" applyAlignment="1">
      <alignment horizontal="center"/>
    </xf>
    <xf numFmtId="0" fontId="47" fillId="0" borderId="0" xfId="0" applyFont="1" applyFill="1"/>
    <xf numFmtId="43" fontId="47" fillId="0" borderId="0" xfId="28" applyFont="1" applyFill="1"/>
    <xf numFmtId="1" fontId="47" fillId="0" borderId="0" xfId="0" applyNumberFormat="1" applyFont="1"/>
    <xf numFmtId="0" fontId="46" fillId="0" borderId="0" xfId="0" applyFont="1" applyFill="1"/>
    <xf numFmtId="0" fontId="48" fillId="34" borderId="0" xfId="0" applyFont="1" applyFill="1"/>
    <xf numFmtId="167" fontId="48" fillId="34" borderId="0" xfId="0" applyNumberFormat="1" applyFont="1" applyFill="1"/>
    <xf numFmtId="166" fontId="48" fillId="34" borderId="0" xfId="0" applyNumberFormat="1" applyFont="1" applyFill="1" applyAlignment="1">
      <alignment horizontal="center"/>
    </xf>
    <xf numFmtId="167" fontId="46" fillId="0" borderId="0" xfId="32" applyFont="1"/>
    <xf numFmtId="43" fontId="49" fillId="0" borderId="0" xfId="28" applyFont="1" applyFill="1"/>
    <xf numFmtId="167" fontId="46" fillId="0" borderId="0" xfId="32" applyFont="1" applyFill="1"/>
    <xf numFmtId="43" fontId="48" fillId="34" borderId="0" xfId="0" applyNumberFormat="1" applyFont="1" applyFill="1"/>
    <xf numFmtId="43" fontId="46" fillId="0" borderId="0" xfId="32" applyNumberFormat="1" applyFont="1" applyAlignment="1">
      <alignment horizontal="center"/>
    </xf>
    <xf numFmtId="43" fontId="46" fillId="0" borderId="0" xfId="32" applyNumberFormat="1" applyFont="1"/>
    <xf numFmtId="9" fontId="21" fillId="0" borderId="0" xfId="48" applyFont="1" applyFill="1" applyAlignment="1">
      <alignment horizontal="center"/>
    </xf>
    <xf numFmtId="0" fontId="29" fillId="0" borderId="0" xfId="0"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wrapText="1"/>
    </xf>
    <xf numFmtId="9" fontId="3" fillId="0" borderId="1" xfId="48" applyFont="1" applyFill="1" applyBorder="1" applyAlignment="1">
      <alignment horizontal="center" wrapText="1"/>
    </xf>
    <xf numFmtId="0" fontId="29" fillId="0" borderId="10" xfId="0" applyFont="1" applyFill="1" applyBorder="1" applyAlignment="1">
      <alignment horizontal="center"/>
    </xf>
    <xf numFmtId="0" fontId="21" fillId="0" borderId="10" xfId="0" applyFont="1" applyFill="1" applyBorder="1"/>
    <xf numFmtId="43" fontId="50" fillId="0" borderId="7" xfId="28" applyFont="1" applyFill="1" applyBorder="1"/>
    <xf numFmtId="167" fontId="50" fillId="0" borderId="7" xfId="28" applyNumberFormat="1" applyFont="1" applyFill="1" applyBorder="1"/>
    <xf numFmtId="9" fontId="50" fillId="0" borderId="9" xfId="48" applyFont="1" applyFill="1" applyBorder="1" applyAlignment="1">
      <alignment horizontal="center"/>
    </xf>
    <xf numFmtId="0" fontId="50" fillId="0" borderId="22" xfId="0" applyFont="1" applyFill="1" applyBorder="1"/>
    <xf numFmtId="43" fontId="50" fillId="0" borderId="23" xfId="28" applyFont="1" applyFill="1" applyBorder="1"/>
    <xf numFmtId="43" fontId="50" fillId="0" borderId="2" xfId="28" applyFont="1" applyFill="1" applyBorder="1"/>
    <xf numFmtId="9" fontId="50" fillId="0" borderId="8" xfId="48" applyFont="1" applyFill="1" applyBorder="1" applyAlignment="1">
      <alignment horizontal="center"/>
    </xf>
    <xf numFmtId="0" fontId="50" fillId="0" borderId="20" xfId="0" applyFont="1" applyFill="1" applyBorder="1" applyAlignment="1">
      <alignment horizontal="center"/>
    </xf>
    <xf numFmtId="0" fontId="50" fillId="0" borderId="21" xfId="0" applyFont="1" applyFill="1" applyBorder="1" applyAlignment="1">
      <alignment horizontal="center"/>
    </xf>
    <xf numFmtId="0" fontId="50" fillId="0" borderId="21" xfId="0" applyFont="1" applyFill="1" applyBorder="1"/>
    <xf numFmtId="43" fontId="50" fillId="0" borderId="12" xfId="28" applyFont="1" applyFill="1" applyBorder="1"/>
    <xf numFmtId="9" fontId="50" fillId="0" borderId="14" xfId="48" applyFont="1" applyFill="1" applyBorder="1" applyAlignment="1">
      <alignment horizontal="center"/>
    </xf>
    <xf numFmtId="0" fontId="3" fillId="0" borderId="0" xfId="0" applyFont="1" applyFill="1" applyBorder="1" applyAlignment="1">
      <alignment horizontal="center"/>
    </xf>
    <xf numFmtId="0" fontId="3" fillId="0" borderId="1" xfId="0" applyFont="1" applyFill="1" applyBorder="1"/>
    <xf numFmtId="43" fontId="3" fillId="0" borderId="16" xfId="28" applyFont="1" applyFill="1" applyBorder="1"/>
    <xf numFmtId="0" fontId="50" fillId="0" borderId="0" xfId="0" applyFont="1" applyFill="1" applyBorder="1" applyAlignment="1">
      <alignment horizontal="center"/>
    </xf>
    <xf numFmtId="0" fontId="50" fillId="0" borderId="5" xfId="0" applyFont="1" applyFill="1" applyBorder="1"/>
    <xf numFmtId="43" fontId="50" fillId="0" borderId="5" xfId="28" applyFont="1" applyFill="1" applyBorder="1"/>
    <xf numFmtId="9" fontId="50" fillId="0" borderId="5" xfId="48" applyFont="1" applyFill="1" applyBorder="1" applyAlignment="1">
      <alignment horizontal="center"/>
    </xf>
    <xf numFmtId="43" fontId="51" fillId="0" borderId="0" xfId="28" applyFont="1" applyFill="1" applyAlignment="1">
      <alignment horizontal="center"/>
    </xf>
    <xf numFmtId="43" fontId="51" fillId="0" borderId="0" xfId="28" applyFont="1" applyFill="1"/>
    <xf numFmtId="9" fontId="51" fillId="0" borderId="0" xfId="48" applyFont="1" applyFill="1" applyAlignment="1">
      <alignment horizontal="center"/>
    </xf>
    <xf numFmtId="43" fontId="21" fillId="0" borderId="0" xfId="0" applyNumberFormat="1" applyFont="1" applyFill="1"/>
    <xf numFmtId="167" fontId="40" fillId="0" borderId="0" xfId="32" applyFont="1" applyFill="1"/>
    <xf numFmtId="0" fontId="40" fillId="0" borderId="34" xfId="43" applyFont="1" applyFill="1" applyBorder="1"/>
    <xf numFmtId="166" fontId="40" fillId="0" borderId="34" xfId="43" applyNumberFormat="1" applyFont="1" applyFill="1" applyBorder="1"/>
    <xf numFmtId="168" fontId="40" fillId="0" borderId="34" xfId="43" applyNumberFormat="1" applyFont="1" applyFill="1" applyBorder="1"/>
    <xf numFmtId="3" fontId="40" fillId="0" borderId="34" xfId="43" applyNumberFormat="1" applyFont="1" applyFill="1" applyBorder="1"/>
    <xf numFmtId="0" fontId="41" fillId="0" borderId="13" xfId="43" applyFont="1" applyFill="1" applyBorder="1"/>
    <xf numFmtId="0" fontId="41" fillId="0" borderId="51" xfId="43" applyFont="1" applyFill="1" applyBorder="1"/>
    <xf numFmtId="0" fontId="41" fillId="0" borderId="24" xfId="43" applyFont="1" applyFill="1" applyBorder="1"/>
    <xf numFmtId="0" fontId="41" fillId="0" borderId="24" xfId="43" applyFont="1" applyFill="1" applyBorder="1" applyAlignment="1">
      <alignment horizontal="center"/>
    </xf>
    <xf numFmtId="168" fontId="41" fillId="0" borderId="24" xfId="43" applyNumberFormat="1" applyFont="1" applyFill="1" applyBorder="1"/>
    <xf numFmtId="3" fontId="41" fillId="0" borderId="24" xfId="29" applyNumberFormat="1" applyFont="1" applyFill="1" applyBorder="1"/>
    <xf numFmtId="0" fontId="41" fillId="0" borderId="36" xfId="43" applyFont="1" applyFill="1" applyBorder="1"/>
    <xf numFmtId="0" fontId="40" fillId="0" borderId="24" xfId="43" applyFont="1" applyFill="1" applyBorder="1"/>
    <xf numFmtId="0" fontId="40" fillId="0" borderId="51" xfId="43" applyFont="1" applyFill="1" applyBorder="1"/>
    <xf numFmtId="0" fontId="41" fillId="0" borderId="11" xfId="43" applyFont="1" applyFill="1" applyBorder="1"/>
    <xf numFmtId="168" fontId="41" fillId="0" borderId="6" xfId="43" applyNumberFormat="1" applyFont="1" applyFill="1" applyBorder="1"/>
    <xf numFmtId="167" fontId="41" fillId="0" borderId="15" xfId="43" applyNumberFormat="1" applyFont="1" applyFill="1" applyBorder="1"/>
    <xf numFmtId="167" fontId="42" fillId="0" borderId="17" xfId="32" applyFont="1" applyFill="1" applyBorder="1"/>
    <xf numFmtId="166" fontId="42" fillId="0" borderId="17" xfId="43" applyNumberFormat="1" applyFont="1" applyFill="1" applyBorder="1"/>
    <xf numFmtId="168" fontId="42" fillId="0" borderId="17" xfId="43" applyNumberFormat="1" applyFont="1" applyFill="1" applyBorder="1"/>
    <xf numFmtId="43" fontId="42" fillId="0" borderId="17" xfId="29" applyFont="1" applyFill="1" applyBorder="1"/>
    <xf numFmtId="0" fontId="41" fillId="0" borderId="23" xfId="43" applyFont="1" applyFill="1" applyBorder="1"/>
    <xf numFmtId="0" fontId="2" fillId="0" borderId="0" xfId="0" applyFont="1" applyFill="1" applyAlignment="1">
      <alignment horizontal="center"/>
    </xf>
    <xf numFmtId="9" fontId="25" fillId="0" borderId="0" xfId="48" applyFont="1" applyFill="1" applyAlignment="1">
      <alignment horizontal="center"/>
    </xf>
    <xf numFmtId="0" fontId="25" fillId="0" borderId="0" xfId="0" applyFont="1" applyFill="1" applyAlignment="1">
      <alignment wrapText="1"/>
    </xf>
    <xf numFmtId="0" fontId="25" fillId="0" borderId="3" xfId="0" applyFont="1" applyFill="1" applyBorder="1"/>
    <xf numFmtId="9" fontId="25" fillId="0" borderId="13" xfId="48" applyFont="1" applyFill="1" applyBorder="1" applyAlignment="1">
      <alignment horizontal="center"/>
    </xf>
    <xf numFmtId="0" fontId="25" fillId="0" borderId="0" xfId="0" applyFont="1" applyFill="1" applyBorder="1"/>
    <xf numFmtId="9" fontId="25" fillId="0" borderId="0" xfId="48" applyFont="1" applyFill="1"/>
    <xf numFmtId="0" fontId="50" fillId="0" borderId="22" xfId="0" applyFont="1" applyFill="1" applyBorder="1" applyAlignment="1">
      <alignment horizontal="center"/>
    </xf>
    <xf numFmtId="0" fontId="50" fillId="0" borderId="27" xfId="0" applyFont="1" applyFill="1" applyBorder="1"/>
    <xf numFmtId="0" fontId="50" fillId="0" borderId="27" xfId="0" applyFont="1" applyFill="1" applyBorder="1" applyAlignment="1">
      <alignment horizontal="center"/>
    </xf>
    <xf numFmtId="0" fontId="24" fillId="0" borderId="22" xfId="0" applyFont="1" applyFill="1" applyBorder="1"/>
    <xf numFmtId="43" fontId="25" fillId="0" borderId="0" xfId="0" applyNumberFormat="1" applyFont="1" applyFill="1"/>
    <xf numFmtId="3" fontId="53" fillId="2" borderId="0" xfId="0" applyNumberFormat="1" applyFont="1" applyFill="1" applyAlignment="1">
      <alignment horizontal="right" wrapText="1"/>
    </xf>
    <xf numFmtId="3" fontId="54" fillId="2" borderId="0" xfId="0" applyNumberFormat="1" applyFont="1" applyFill="1" applyAlignment="1">
      <alignment horizontal="right" wrapText="1"/>
    </xf>
    <xf numFmtId="3" fontId="53" fillId="2" borderId="0" xfId="0" applyNumberFormat="1" applyFont="1" applyFill="1" applyAlignment="1" applyProtection="1">
      <alignment horizontal="right" wrapText="1"/>
      <protection locked="0"/>
    </xf>
    <xf numFmtId="3" fontId="55" fillId="2" borderId="0" xfId="0" applyNumberFormat="1" applyFont="1" applyFill="1" applyAlignment="1" applyProtection="1">
      <alignment horizontal="right" wrapText="1"/>
    </xf>
    <xf numFmtId="2" fontId="57" fillId="0" borderId="0" xfId="0" applyNumberFormat="1" applyFont="1" applyFill="1"/>
    <xf numFmtId="167" fontId="57" fillId="0" borderId="0" xfId="32" applyFont="1" applyFill="1"/>
    <xf numFmtId="2" fontId="58" fillId="0" borderId="2" xfId="0" applyNumberFormat="1" applyFont="1" applyFill="1" applyBorder="1"/>
    <xf numFmtId="167" fontId="56" fillId="0" borderId="2" xfId="32" applyFont="1" applyFill="1" applyBorder="1"/>
    <xf numFmtId="2" fontId="57" fillId="0" borderId="2" xfId="0" applyNumberFormat="1" applyFont="1" applyFill="1" applyBorder="1"/>
    <xf numFmtId="167" fontId="57" fillId="0" borderId="2" xfId="32" applyFont="1" applyFill="1" applyBorder="1"/>
    <xf numFmtId="2" fontId="56" fillId="0" borderId="2" xfId="0" applyNumberFormat="1" applyFont="1" applyFill="1" applyBorder="1"/>
    <xf numFmtId="4" fontId="56" fillId="0" borderId="2" xfId="0" applyNumberFormat="1" applyFont="1" applyFill="1" applyBorder="1"/>
    <xf numFmtId="0" fontId="57" fillId="0" borderId="2" xfId="0" applyFont="1" applyFill="1" applyBorder="1"/>
    <xf numFmtId="49" fontId="57" fillId="0" borderId="2" xfId="0" applyNumberFormat="1" applyFont="1" applyFill="1" applyBorder="1" applyAlignment="1">
      <alignment horizontal="right"/>
    </xf>
    <xf numFmtId="43" fontId="25" fillId="0" borderId="0" xfId="0" applyNumberFormat="1" applyFont="1" applyFill="1" applyBorder="1"/>
    <xf numFmtId="0" fontId="35" fillId="35" borderId="22" xfId="0" applyFont="1" applyFill="1" applyBorder="1"/>
    <xf numFmtId="167" fontId="35" fillId="35" borderId="2" xfId="28" applyNumberFormat="1" applyFont="1" applyFill="1" applyBorder="1"/>
    <xf numFmtId="0" fontId="35" fillId="35" borderId="0" xfId="0" applyFont="1" applyFill="1"/>
    <xf numFmtId="43" fontId="50" fillId="0" borderId="50" xfId="28" applyFont="1" applyFill="1" applyBorder="1" applyAlignment="1">
      <alignment horizontal="center"/>
    </xf>
    <xf numFmtId="43" fontId="50" fillId="0" borderId="12" xfId="28" applyFont="1" applyFill="1" applyBorder="1" applyAlignment="1">
      <alignment horizontal="center"/>
    </xf>
    <xf numFmtId="9" fontId="50" fillId="0" borderId="15" xfId="48" applyFont="1" applyFill="1" applyBorder="1" applyAlignment="1">
      <alignment horizontal="center"/>
    </xf>
    <xf numFmtId="0" fontId="0" fillId="0" borderId="0" xfId="0"/>
    <xf numFmtId="4" fontId="25" fillId="0" borderId="0" xfId="0" applyNumberFormat="1" applyFont="1" applyFill="1"/>
    <xf numFmtId="4" fontId="2" fillId="0" borderId="1" xfId="0" applyNumberFormat="1" applyFont="1" applyFill="1" applyBorder="1" applyAlignment="1">
      <alignment horizontal="center" wrapText="1"/>
    </xf>
    <xf numFmtId="4" fontId="25" fillId="0" borderId="3" xfId="0" applyNumberFormat="1" applyFont="1" applyFill="1" applyBorder="1"/>
    <xf numFmtId="4" fontId="1" fillId="0" borderId="2" xfId="28" applyNumberFormat="1" applyFont="1" applyFill="1" applyBorder="1"/>
    <xf numFmtId="4" fontId="1" fillId="0" borderId="12" xfId="28" applyNumberFormat="1" applyFont="1" applyFill="1" applyBorder="1"/>
    <xf numFmtId="4" fontId="2" fillId="0" borderId="6" xfId="28" applyNumberFormat="1" applyFont="1" applyFill="1" applyBorder="1"/>
    <xf numFmtId="4" fontId="1" fillId="0" borderId="5" xfId="28" applyNumberFormat="1" applyFont="1" applyFill="1" applyBorder="1"/>
    <xf numFmtId="4" fontId="21" fillId="0" borderId="0" xfId="0" applyNumberFormat="1" applyFont="1" applyFill="1"/>
    <xf numFmtId="4" fontId="25" fillId="0" borderId="0" xfId="28" applyNumberFormat="1" applyFont="1" applyFill="1"/>
    <xf numFmtId="9" fontId="23" fillId="38" borderId="2" xfId="48" applyFont="1" applyFill="1" applyBorder="1"/>
    <xf numFmtId="0" fontId="23" fillId="0" borderId="49" xfId="43" applyFont="1" applyFill="1" applyBorder="1" applyAlignment="1">
      <alignment horizontal="left" indent="1"/>
    </xf>
    <xf numFmtId="43" fontId="23" fillId="0" borderId="2" xfId="28" applyFont="1" applyFill="1" applyBorder="1"/>
    <xf numFmtId="9" fontId="22" fillId="37" borderId="2" xfId="48" applyFont="1" applyFill="1" applyBorder="1"/>
    <xf numFmtId="43" fontId="27" fillId="0" borderId="0" xfId="28" applyFont="1" applyFill="1" applyAlignment="1">
      <alignment horizontal="right"/>
    </xf>
    <xf numFmtId="9" fontId="24" fillId="0" borderId="0" xfId="48" applyFont="1" applyFill="1" applyBorder="1" applyAlignment="1">
      <alignment horizontal="center"/>
    </xf>
    <xf numFmtId="43" fontId="60" fillId="0" borderId="0" xfId="28" applyFont="1"/>
    <xf numFmtId="43" fontId="27" fillId="0" borderId="0" xfId="28" applyFont="1" applyFill="1" applyAlignment="1">
      <alignment horizontal="center"/>
    </xf>
    <xf numFmtId="43" fontId="27" fillId="0" borderId="26" xfId="28" applyFont="1" applyFill="1" applyBorder="1" applyAlignment="1">
      <alignment horizontal="center"/>
    </xf>
    <xf numFmtId="9" fontId="27" fillId="0" borderId="18" xfId="48" applyFont="1" applyFill="1" applyBorder="1" applyAlignment="1">
      <alignment horizontal="center"/>
    </xf>
    <xf numFmtId="0" fontId="56" fillId="0" borderId="0" xfId="0" applyFont="1" applyFill="1"/>
    <xf numFmtId="49" fontId="29" fillId="0" borderId="0" xfId="0" applyNumberFormat="1" applyFont="1" applyFill="1" applyAlignment="1">
      <alignment horizontal="right"/>
    </xf>
    <xf numFmtId="17" fontId="57" fillId="0" borderId="0" xfId="0" applyNumberFormat="1" applyFont="1" applyFill="1"/>
    <xf numFmtId="0" fontId="57" fillId="0" borderId="0" xfId="0" applyFont="1" applyFill="1"/>
    <xf numFmtId="49" fontId="57" fillId="0" borderId="0" xfId="0" applyNumberFormat="1" applyFont="1" applyFill="1" applyAlignment="1">
      <alignment horizontal="right"/>
    </xf>
    <xf numFmtId="0" fontId="58" fillId="0" borderId="2" xfId="0" applyFont="1" applyFill="1" applyBorder="1"/>
    <xf numFmtId="49" fontId="58" fillId="0" borderId="2" xfId="0" applyNumberFormat="1" applyFont="1" applyFill="1" applyBorder="1" applyAlignment="1">
      <alignment horizontal="right"/>
    </xf>
    <xf numFmtId="0" fontId="56" fillId="0" borderId="2" xfId="0" applyFont="1" applyFill="1" applyBorder="1"/>
    <xf numFmtId="0" fontId="57" fillId="0" borderId="2" xfId="0" applyFont="1" applyFill="1" applyBorder="1" applyAlignment="1">
      <alignment horizontal="right"/>
    </xf>
    <xf numFmtId="49" fontId="56" fillId="0" borderId="2" xfId="0" applyNumberFormat="1" applyFont="1" applyFill="1" applyBorder="1" applyAlignment="1">
      <alignment horizontal="right"/>
    </xf>
    <xf numFmtId="0" fontId="59" fillId="0" borderId="2" xfId="0" applyFont="1" applyFill="1" applyBorder="1"/>
    <xf numFmtId="49" fontId="59" fillId="0" borderId="2" xfId="0" applyNumberFormat="1" applyFont="1" applyFill="1" applyBorder="1" applyAlignment="1">
      <alignment horizontal="right"/>
    </xf>
    <xf numFmtId="2" fontId="21" fillId="0" borderId="0" xfId="0" applyNumberFormat="1" applyFont="1" applyFill="1"/>
    <xf numFmtId="0" fontId="21" fillId="37" borderId="49" xfId="0" applyFont="1" applyFill="1" applyBorder="1"/>
    <xf numFmtId="0" fontId="21" fillId="0" borderId="49" xfId="0" applyFont="1" applyBorder="1"/>
    <xf numFmtId="0" fontId="22" fillId="37" borderId="49" xfId="0" applyFont="1" applyFill="1" applyBorder="1"/>
    <xf numFmtId="0" fontId="21" fillId="0" borderId="49" xfId="0" applyFont="1" applyFill="1" applyBorder="1"/>
    <xf numFmtId="43" fontId="52" fillId="35" borderId="2" xfId="28" applyFont="1" applyFill="1" applyBorder="1"/>
    <xf numFmtId="43" fontId="52" fillId="0" borderId="2" xfId="28" applyFont="1" applyFill="1" applyBorder="1"/>
    <xf numFmtId="0" fontId="21" fillId="39" borderId="2" xfId="0" applyFont="1" applyFill="1" applyBorder="1"/>
    <xf numFmtId="0" fontId="21" fillId="39" borderId="49" xfId="0" applyFont="1" applyFill="1" applyBorder="1"/>
    <xf numFmtId="0" fontId="24" fillId="37" borderId="49" xfId="0" applyFont="1" applyFill="1" applyBorder="1"/>
    <xf numFmtId="0" fontId="24" fillId="0" borderId="49" xfId="0" applyFont="1" applyFill="1" applyBorder="1"/>
    <xf numFmtId="43" fontId="21" fillId="0" borderId="0" xfId="0" applyNumberFormat="1" applyFont="1"/>
    <xf numFmtId="4" fontId="21" fillId="0" borderId="0" xfId="0" applyNumberFormat="1" applyFont="1"/>
    <xf numFmtId="0" fontId="24" fillId="39" borderId="2" xfId="0" applyFont="1" applyFill="1" applyBorder="1"/>
    <xf numFmtId="0" fontId="24" fillId="39" borderId="49" xfId="0" applyFont="1" applyFill="1" applyBorder="1"/>
    <xf numFmtId="0" fontId="24" fillId="35" borderId="2" xfId="0" applyFont="1" applyFill="1" applyBorder="1"/>
    <xf numFmtId="0" fontId="24" fillId="35" borderId="49" xfId="0" applyFont="1" applyFill="1" applyBorder="1"/>
    <xf numFmtId="0" fontId="24" fillId="35" borderId="49" xfId="43" applyFont="1" applyFill="1" applyBorder="1" applyAlignment="1">
      <alignment vertical="top"/>
    </xf>
    <xf numFmtId="41" fontId="44" fillId="35" borderId="2" xfId="29" applyNumberFormat="1" applyFont="1" applyFill="1" applyBorder="1" applyAlignment="1">
      <alignment horizontal="center" vertical="top"/>
    </xf>
    <xf numFmtId="43" fontId="24" fillId="35" borderId="2" xfId="28" applyFont="1" applyFill="1" applyBorder="1"/>
    <xf numFmtId="9" fontId="24" fillId="35" borderId="2" xfId="48" applyFont="1" applyFill="1" applyBorder="1"/>
    <xf numFmtId="43" fontId="24" fillId="35" borderId="0" xfId="28" applyFont="1" applyFill="1"/>
    <xf numFmtId="0" fontId="24" fillId="35" borderId="2" xfId="43" applyFont="1" applyFill="1" applyBorder="1"/>
    <xf numFmtId="0" fontId="29" fillId="0" borderId="2" xfId="0" applyFont="1" applyFill="1" applyBorder="1" applyAlignment="1">
      <alignment vertical="center"/>
    </xf>
    <xf numFmtId="0" fontId="21" fillId="38" borderId="2" xfId="0" applyFont="1" applyFill="1" applyBorder="1"/>
    <xf numFmtId="0" fontId="21" fillId="38" borderId="49" xfId="0" applyFont="1" applyFill="1" applyBorder="1"/>
    <xf numFmtId="0" fontId="23" fillId="38" borderId="49" xfId="43" applyFont="1" applyFill="1" applyBorder="1" applyAlignment="1">
      <alignment horizontal="left" indent="1"/>
    </xf>
    <xf numFmtId="41" fontId="27" fillId="38" borderId="2" xfId="29" applyNumberFormat="1" applyFont="1" applyFill="1" applyBorder="1" applyAlignment="1">
      <alignment horizontal="center"/>
    </xf>
    <xf numFmtId="9" fontId="22" fillId="38" borderId="2" xfId="48" applyFont="1" applyFill="1" applyBorder="1"/>
    <xf numFmtId="43" fontId="24" fillId="38" borderId="2" xfId="28" applyFont="1" applyFill="1" applyBorder="1"/>
    <xf numFmtId="171" fontId="21" fillId="0" borderId="2" xfId="0" applyNumberFormat="1" applyFont="1" applyFill="1" applyBorder="1"/>
    <xf numFmtId="0" fontId="29" fillId="0" borderId="2" xfId="0" applyFont="1" applyFill="1" applyBorder="1"/>
    <xf numFmtId="0" fontId="29" fillId="0" borderId="49" xfId="0" applyFont="1" applyFill="1" applyBorder="1"/>
    <xf numFmtId="171" fontId="21" fillId="0" borderId="2" xfId="0" applyNumberFormat="1" applyFont="1" applyBorder="1"/>
    <xf numFmtId="43" fontId="24" fillId="0" borderId="0" xfId="28" applyFont="1" applyFill="1" applyBorder="1"/>
    <xf numFmtId="9" fontId="60" fillId="0" borderId="0" xfId="28" applyNumberFormat="1" applyFont="1"/>
    <xf numFmtId="43" fontId="27" fillId="0" borderId="38" xfId="28" applyFont="1" applyFill="1" applyBorder="1" applyAlignment="1">
      <alignment horizontal="center"/>
    </xf>
    <xf numFmtId="167" fontId="36" fillId="0" borderId="2" xfId="28" applyNumberFormat="1" applyFont="1" applyFill="1" applyBorder="1"/>
    <xf numFmtId="0" fontId="36" fillId="0" borderId="0" xfId="0" applyFont="1" applyFill="1"/>
    <xf numFmtId="9" fontId="35" fillId="35" borderId="8" xfId="28" applyNumberFormat="1" applyFont="1" applyFill="1" applyBorder="1" applyAlignment="1">
      <alignment horizontal="center"/>
    </xf>
    <xf numFmtId="167" fontId="33" fillId="35" borderId="29" xfId="28" applyNumberFormat="1" applyFont="1" applyFill="1" applyBorder="1"/>
    <xf numFmtId="9" fontId="33" fillId="0" borderId="52" xfId="28" applyNumberFormat="1" applyFont="1" applyFill="1" applyBorder="1" applyAlignment="1">
      <alignment horizontal="center"/>
    </xf>
    <xf numFmtId="0" fontId="32" fillId="0" borderId="31" xfId="0" applyFont="1" applyFill="1" applyBorder="1"/>
    <xf numFmtId="167" fontId="32" fillId="0" borderId="11" xfId="28" applyNumberFormat="1" applyFont="1" applyFill="1" applyBorder="1"/>
    <xf numFmtId="167" fontId="32" fillId="0" borderId="6" xfId="28" applyNumberFormat="1" applyFont="1" applyFill="1" applyBorder="1"/>
    <xf numFmtId="43" fontId="35" fillId="0" borderId="0" xfId="28" applyFont="1" applyFill="1" applyBorder="1"/>
    <xf numFmtId="9" fontId="35" fillId="0" borderId="0" xfId="28" applyNumberFormat="1" applyFont="1" applyFill="1" applyBorder="1" applyAlignment="1">
      <alignment horizontal="center"/>
    </xf>
    <xf numFmtId="43" fontId="35" fillId="0" borderId="0" xfId="28" applyFont="1" applyFill="1" applyBorder="1" applyAlignment="1">
      <alignment horizontal="right"/>
    </xf>
    <xf numFmtId="165" fontId="35" fillId="0" borderId="0" xfId="28" applyNumberFormat="1" applyFont="1" applyFill="1" applyBorder="1" applyAlignment="1">
      <alignment horizontal="left"/>
    </xf>
    <xf numFmtId="43" fontId="35" fillId="0" borderId="0" xfId="28" applyFont="1" applyFill="1"/>
    <xf numFmtId="165" fontId="35" fillId="0" borderId="0" xfId="0" applyNumberFormat="1" applyFont="1" applyFill="1" applyAlignment="1">
      <alignment horizontal="left"/>
    </xf>
    <xf numFmtId="2" fontId="33" fillId="0" borderId="0" xfId="0" applyNumberFormat="1" applyFont="1" applyFill="1"/>
    <xf numFmtId="43" fontId="37" fillId="0" borderId="19" xfId="28" applyFont="1" applyFill="1" applyBorder="1"/>
    <xf numFmtId="172" fontId="37" fillId="0" borderId="19" xfId="0" applyNumberFormat="1" applyFont="1" applyFill="1" applyBorder="1"/>
    <xf numFmtId="2" fontId="25" fillId="0" borderId="0" xfId="28" applyNumberFormat="1" applyFont="1" applyFill="1"/>
    <xf numFmtId="2" fontId="25" fillId="0" borderId="0" xfId="0" applyNumberFormat="1" applyFont="1" applyFill="1"/>
    <xf numFmtId="0" fontId="26" fillId="0" borderId="19" xfId="0" applyFont="1" applyFill="1" applyBorder="1"/>
    <xf numFmtId="43" fontId="26" fillId="0" borderId="19" xfId="28" applyFont="1" applyFill="1" applyBorder="1"/>
    <xf numFmtId="167" fontId="47" fillId="40" borderId="0" xfId="32" applyFont="1" applyFill="1"/>
    <xf numFmtId="0" fontId="33" fillId="40" borderId="0" xfId="0" applyFont="1" applyFill="1"/>
    <xf numFmtId="167" fontId="33" fillId="40" borderId="0" xfId="32" applyFont="1" applyFill="1"/>
    <xf numFmtId="0" fontId="19" fillId="0" borderId="0" xfId="0" applyFont="1"/>
    <xf numFmtId="0" fontId="2" fillId="40" borderId="0" xfId="0" applyFont="1" applyFill="1"/>
    <xf numFmtId="43" fontId="25" fillId="40" borderId="0" xfId="28" applyFont="1" applyFill="1"/>
    <xf numFmtId="0" fontId="0" fillId="0" borderId="0" xfId="0" applyProtection="1">
      <protection locked="0"/>
    </xf>
    <xf numFmtId="0" fontId="61" fillId="0" borderId="0" xfId="0" applyFont="1" applyAlignment="1">
      <alignment wrapText="1"/>
    </xf>
    <xf numFmtId="0" fontId="61" fillId="0" borderId="0" xfId="0" applyFont="1" applyAlignment="1">
      <alignment horizontal="right" wrapText="1"/>
    </xf>
    <xf numFmtId="0" fontId="54" fillId="0" borderId="0" xfId="0" applyFont="1" applyAlignment="1">
      <alignment horizontal="right" wrapText="1"/>
    </xf>
    <xf numFmtId="0" fontId="53" fillId="2" borderId="0" xfId="0" applyFont="1" applyFill="1" applyAlignment="1" applyProtection="1">
      <alignment wrapText="1"/>
      <protection locked="0"/>
    </xf>
    <xf numFmtId="0" fontId="62" fillId="0" borderId="0" xfId="0" applyFont="1" applyAlignment="1">
      <alignment wrapText="1"/>
    </xf>
    <xf numFmtId="0" fontId="63" fillId="0" borderId="0" xfId="0" applyFont="1" applyAlignment="1">
      <alignment wrapText="1"/>
    </xf>
    <xf numFmtId="0" fontId="53" fillId="0" borderId="0" xfId="0" applyFont="1" applyAlignment="1">
      <alignment wrapText="1"/>
    </xf>
    <xf numFmtId="0" fontId="53" fillId="0" borderId="0" xfId="0" quotePrefix="1" applyFont="1" applyAlignment="1">
      <alignment wrapText="1"/>
    </xf>
    <xf numFmtId="0" fontId="54" fillId="0" borderId="0" xfId="0" applyFont="1" applyAlignment="1">
      <alignment wrapText="1"/>
    </xf>
    <xf numFmtId="0" fontId="54" fillId="0" borderId="0" xfId="0" applyFont="1"/>
    <xf numFmtId="0" fontId="1" fillId="0" borderId="0" xfId="0" applyFont="1"/>
    <xf numFmtId="0" fontId="53" fillId="0" borderId="0" xfId="0" applyFont="1" applyAlignment="1"/>
    <xf numFmtId="0" fontId="32" fillId="0" borderId="0" xfId="0" applyFont="1" applyFill="1" applyAlignment="1">
      <alignment horizontal="center"/>
    </xf>
    <xf numFmtId="0" fontId="3" fillId="0" borderId="0" xfId="0" applyFont="1" applyFill="1" applyAlignment="1">
      <alignment horizontal="center"/>
    </xf>
    <xf numFmtId="0" fontId="35" fillId="39" borderId="22" xfId="0" applyFont="1" applyFill="1" applyBorder="1"/>
    <xf numFmtId="167" fontId="35" fillId="39" borderId="2" xfId="28" applyNumberFormat="1" applyFont="1" applyFill="1" applyBorder="1"/>
    <xf numFmtId="167" fontId="33" fillId="39" borderId="2" xfId="28" applyNumberFormat="1" applyFont="1" applyFill="1" applyBorder="1"/>
    <xf numFmtId="9" fontId="35" fillId="39" borderId="8" xfId="28" applyNumberFormat="1" applyFont="1" applyFill="1" applyBorder="1" applyAlignment="1">
      <alignment horizontal="center"/>
    </xf>
    <xf numFmtId="0" fontId="35" fillId="39" borderId="0" xfId="0" applyFont="1" applyFill="1"/>
    <xf numFmtId="43" fontId="37" fillId="0" borderId="19" xfId="0" applyNumberFormat="1" applyFont="1" applyFill="1" applyBorder="1"/>
    <xf numFmtId="0" fontId="26" fillId="0" borderId="0" xfId="0" applyFont="1" applyFill="1" applyBorder="1"/>
    <xf numFmtId="0" fontId="25" fillId="0" borderId="0" xfId="0" applyFont="1" applyFill="1" applyBorder="1" applyAlignment="1">
      <alignment horizontal="center"/>
    </xf>
    <xf numFmtId="0" fontId="45" fillId="0" borderId="0" xfId="0" applyFont="1" applyFill="1" applyBorder="1"/>
    <xf numFmtId="0" fontId="0" fillId="0" borderId="0" xfId="0" applyBorder="1"/>
    <xf numFmtId="172" fontId="25" fillId="0" borderId="0" xfId="0" applyNumberFormat="1" applyFont="1" applyFill="1"/>
    <xf numFmtId="167" fontId="64" fillId="0" borderId="24" xfId="32" applyFont="1" applyFill="1" applyBorder="1" applyAlignment="1">
      <alignment horizontal="right"/>
    </xf>
    <xf numFmtId="0" fontId="57" fillId="35" borderId="2" xfId="0" applyFont="1" applyFill="1" applyBorder="1"/>
    <xf numFmtId="49" fontId="57" fillId="35" borderId="2" xfId="0" applyNumberFormat="1" applyFont="1" applyFill="1" applyBorder="1" applyAlignment="1">
      <alignment horizontal="right"/>
    </xf>
    <xf numFmtId="2" fontId="57" fillId="35" borderId="2" xfId="0" applyNumberFormat="1" applyFont="1" applyFill="1" applyBorder="1"/>
    <xf numFmtId="167" fontId="57" fillId="35" borderId="2" xfId="32" applyFont="1" applyFill="1" applyBorder="1"/>
    <xf numFmtId="0" fontId="21" fillId="35" borderId="0" xfId="0" applyFont="1" applyFill="1"/>
    <xf numFmtId="2" fontId="57" fillId="35" borderId="0" xfId="0" applyNumberFormat="1" applyFont="1" applyFill="1"/>
    <xf numFmtId="14" fontId="0" fillId="0" borderId="0" xfId="0" applyNumberFormat="1"/>
    <xf numFmtId="10" fontId="1" fillId="0" borderId="8" xfId="48" applyNumberFormat="1" applyFont="1" applyFill="1" applyBorder="1" applyAlignment="1">
      <alignment horizontal="center"/>
    </xf>
    <xf numFmtId="0" fontId="32" fillId="0" borderId="0" xfId="0" applyFont="1" applyFill="1" applyAlignment="1">
      <alignment horizontal="center"/>
    </xf>
    <xf numFmtId="0" fontId="3" fillId="0" borderId="0" xfId="0" applyFont="1" applyFill="1" applyAlignment="1">
      <alignment horizontal="center"/>
    </xf>
    <xf numFmtId="0" fontId="40" fillId="0" borderId="0" xfId="43" applyFont="1" applyFill="1" applyAlignment="1">
      <alignment horizontal="center"/>
    </xf>
    <xf numFmtId="0" fontId="54" fillId="0" borderId="0" xfId="0" applyFont="1" applyAlignment="1">
      <alignment wrapText="1"/>
    </xf>
    <xf numFmtId="0" fontId="61" fillId="0" borderId="0" xfId="0" applyFont="1" applyAlignment="1">
      <alignment wrapText="1"/>
    </xf>
  </cellXfs>
  <cellStyles count="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3 2 2" xfId="61"/>
    <cellStyle name="Comma 3 3" xfId="52"/>
    <cellStyle name="Comma 3 4" xfId="53"/>
    <cellStyle name="Comma 3 4 2" xfId="54"/>
    <cellStyle name="Comma 3 4 3" xfId="55"/>
    <cellStyle name="Comma 3 5" xfId="62"/>
    <cellStyle name="Comma 4" xfId="56"/>
    <cellStyle name="Comma 5" xfId="57"/>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2" xfId="43"/>
    <cellStyle name="Normal 2 2" xfId="44"/>
    <cellStyle name="Normal 3" xfId="45"/>
    <cellStyle name="Normal_Sheet1" xfId="60"/>
    <cellStyle name="Note" xfId="46" builtinId="10" customBuiltin="1"/>
    <cellStyle name="Note 2" xfId="58"/>
    <cellStyle name="Output" xfId="47" builtinId="21" customBuiltin="1"/>
    <cellStyle name="Percent" xfId="48" builtinId="5"/>
    <cellStyle name="TableStyleLight1" xfId="59"/>
    <cellStyle name="Title" xfId="49" builtinId="15" customBuiltin="1"/>
    <cellStyle name="Total" xfId="50" builtinId="25" customBuiltin="1"/>
    <cellStyle name="Warning Text" xfId="5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693420</xdr:colOff>
      <xdr:row>0</xdr:row>
      <xdr:rowOff>0</xdr:rowOff>
    </xdr:from>
    <xdr:to>
      <xdr:col>10</xdr:col>
      <xdr:colOff>60960</xdr:colOff>
      <xdr:row>5</xdr:row>
      <xdr:rowOff>106680</xdr:rowOff>
    </xdr:to>
    <xdr:pic>
      <xdr:nvPicPr>
        <xdr:cNvPr id="4" name="Picture 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56170"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5" name="Picture 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258051"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0" name="Picture 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1" name="Picture 1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2" name="Picture 1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3" name="Picture 1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8" name="Picture 1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9" name="Picture 1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20" name="Picture 1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21" name="Picture 2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6" name="Picture 1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7" name="Picture 1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22" name="Picture 2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23" name="Picture 2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24" name="Picture 2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503795" y="0"/>
          <a:ext cx="472440"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25" name="Picture 2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305676" y="0"/>
          <a:ext cx="9239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28" name="Picture 2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29" name="Picture 2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26" name="Picture 2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27" name="Picture 2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32" name="Picture 3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33" name="Picture 3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56" name="Picture 5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57" name="Picture 5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58" name="Picture 5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59" name="Picture 5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60" name="Picture 5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61" name="Picture 6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62" name="Picture 6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63" name="Picture 6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64" name="Picture 6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65" name="Picture 6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66" name="Picture 6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67" name="Picture 6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68" name="Picture 6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69" name="Picture 6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70" name="Picture 6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71" name="Picture 7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72" name="Picture 7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73" name="Picture 7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74" name="Picture 7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75" name="Picture 7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76" name="Picture 7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77" name="Picture 7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78" name="Picture 7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80848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79" name="Picture 7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8390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50" name="Picture 4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51" name="Picture 5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26" name="Picture 12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27" name="Picture 12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28" name="Picture 12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29" name="Picture 12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30" name="Picture 12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31" name="Picture 13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32" name="Picture 13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33" name="Picture 13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34" name="Picture 13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35" name="Picture 13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36" name="Picture 13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37" name="Picture 13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38" name="Picture 13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39" name="Picture 13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40" name="Picture 13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41" name="Picture 14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42" name="Picture 14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43" name="Picture 14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44" name="Picture 14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45" name="Picture 14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46" name="Picture 14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47" name="Picture 14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48" name="Picture 14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49" name="Picture 14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50" name="Picture 14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51" name="Picture 15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52" name="Picture 15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53" name="Picture 15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54" name="Picture 15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55" name="Picture 15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56" name="Picture 15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57" name="Picture 15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58" name="Picture 15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59" name="Picture 15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60" name="Picture 15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61" name="Picture 16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62" name="Picture 16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63" name="Picture 16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64" name="Picture 16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65" name="Picture 16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66" name="Picture 165"/>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67" name="Picture 166"/>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68" name="Picture 167"/>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69" name="Picture 168"/>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70" name="Picture 169"/>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71" name="Picture 170"/>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72" name="Picture 171"/>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73" name="Picture 172"/>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693420</xdr:colOff>
      <xdr:row>0</xdr:row>
      <xdr:rowOff>0</xdr:rowOff>
    </xdr:from>
    <xdr:to>
      <xdr:col>10</xdr:col>
      <xdr:colOff>60960</xdr:colOff>
      <xdr:row>5</xdr:row>
      <xdr:rowOff>106680</xdr:rowOff>
    </xdr:to>
    <xdr:pic>
      <xdr:nvPicPr>
        <xdr:cNvPr id="174" name="Picture 173"/>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665720" y="0"/>
          <a:ext cx="653415"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438151</xdr:colOff>
      <xdr:row>0</xdr:row>
      <xdr:rowOff>0</xdr:rowOff>
    </xdr:from>
    <xdr:to>
      <xdr:col>10</xdr:col>
      <xdr:colOff>314325</xdr:colOff>
      <xdr:row>5</xdr:row>
      <xdr:rowOff>106680</xdr:rowOff>
    </xdr:to>
    <xdr:pic>
      <xdr:nvPicPr>
        <xdr:cNvPr id="175" name="Picture 174"/>
        <xdr:cNvPicPr>
          <a:picLocks noChangeAspect="1" noChangeArrowheads="1"/>
        </xdr:cNvPicPr>
      </xdr:nvPicPr>
      <xdr:blipFill>
        <a:blip xmlns:r="http://schemas.openxmlformats.org/officeDocument/2006/relationships" r:embed="rId1" cstate="print">
          <a:lum contrast="32000"/>
          <a:extLst>
            <a:ext uri="{28A0092B-C50C-407E-A947-70E740481C1C}">
              <a14:useLocalDpi xmlns:a14="http://schemas.microsoft.com/office/drawing/2010/main" val="0"/>
            </a:ext>
          </a:extLst>
        </a:blip>
        <a:srcRect/>
        <a:stretch>
          <a:fillRect/>
        </a:stretch>
      </xdr:blipFill>
      <xdr:spPr bwMode="auto">
        <a:xfrm>
          <a:off x="7419976" y="0"/>
          <a:ext cx="1152524" cy="82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lu%20Hlongwane/AppData/Local/Microsoft/Windows/Temporary%20Internet%20Files/Content.Outlook/10P7TGKV/A1%20Schedule%20Municipal%20Budget%20-%20Ver%202-2%20-%2028%20November%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gubo.UBUHLEBEZWE/Desktop/Documents%20and%20Settings/Anita/My%20Documents/A1%20Schedule%20Municipal%20Budget%20-%20Ver%202-2%20-%2028%20November%20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ngubo.UBUHLEBEZWE/Desktop/Users/Mlu%20Hlongwane/AppData/Local/Microsoft/Windows/Temporary%20Internet%20Files/Content.Outlook/10P7TGKV/B%20Schedule%20Municipal%20Adjustments%20Budget%20-%20Ver%202%20ch%20-%2021%20April%20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lu%20Hlongwane/AppData/Local/Microsoft/Windows/Temporary%20Internet%20Files/Content.IE5/C7P81ECF/2014%2009%20Sec.%2071%20Report-%20Zip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lu%20Hlongwane/AppData/Local/Microsoft/Windows/Temporary%20Internet%20Files/Content.Outlook/10P7TGKV/B%20Schedule%20Municipal%20Adjustments%20Budget%20-%20Ver%202%20ch%20-%2021%20April%20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ngubo.UBUHLEBEZWE/Desktop/Users/Mlu%20Hlongwane/AppData/Local/Microsoft/Windows/Temporary%20Internet%20Files/Content.IE5/C7P81ECF/2014%2009%20Sec.%2071%20Report-%20Zip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lu%20Hlongwane/AppData/Local/Microsoft/Windows/Temporary%20Internet%20Files/Content.IE5/C7P81ECF/Documents%20and%20Settings/Admin/Local%20Settings/Temporary%20Internet%20Files/Content.IE5/UUO47QL4/ADJUS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ngubo.UBUHLEBEZWE/Desktop/Users/Mlu%20Hlongwane/AppData/Local/Microsoft/Windows/Temporary%20Internet%20Files/Content.IE5/C7P81ECF/Documents%20and%20Settings/Admin/Local%20Settings/Temporary%20Internet%20Files/Content.IE5/UUO47QL4/ADJUS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Anita/Local%20Settings/Temporary%20Internet%20Files/Content.IE5/48Q6KTBH/KZ434%20Ubuhlebezwe%20LM%20MIG%20Cashflow%20December%202010.Zenethembe%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ngubo.UBUHLEBEZWE/Desktop/Documents%20and%20Settings/Anita/Local%20Settings/Temporary%20Internet%20Files/Content.IE5/48Q6KTBH/KZ434%20Ubuhlebezwe%20LM%20MIG%20Cashflow%20December%202010.Zenethembe%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ngubo.UBUHLEBEZWE/Desktop/Users/Mlu%20Hlongwane/AppData/Local/Microsoft/Windows/Temporary%20Internet%20Files/Content.Outlook/10P7TGKV/A1%20Schedule%20-%20Ver%202.3.%20%20-%2002%20December%2020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ubo.UBUHLEBEZWE/Desktop/Users/Mlu%20Hlongwane/AppData/Local/Microsoft/Windows/Temporary%20Internet%20Files/Content.Outlook/10P7TGKV/A1%20Schedule%20Municipal%20Budget%20-%20Ver%202-2%20-%2028%20November%2020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lu%20Hlongwane/AppData/Local/Microsoft/Windows/Temporary%20Internet%20Files/Content.Outlook/10P7TGKV/A1%20Schedule%20-%20Ver%202.3.%20%20-%2002%20December%202010.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lu%20Hlongwane/AppData/Local/Microsoft/Windows/Temporary%20Internet%20Files/Content.IE5/C7P81ECF/Documents%20and%20Settings/Anita/My%20Documents/A1%20Schedule%20Municipal%20Budget%20-%20Ver%202-2%20-%2028%20November%2020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ngubo.UBUHLEBEZWE/Desktop/Users/Mlu%20Hlongwane/AppData/Local/Microsoft/Windows/Temporary%20Internet%20Files/Content.IE5/C7P81ECF/Documents%20and%20Settings/Anita/My%20Documents/A1%20Schedule%20Municipal%20Budget%20-%20Ver%202-2%20-%2028%20Novembe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sbuthelezi/AppData/Local/Microsoft/Windows/Temporary%20Internet%20Files/Content.IE5/B73OU7C5/expenditure%20repo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KZN434_AD_2018_M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Local%20Settings/Temporary%20Internet%20Files/Content.IE5/UUO47QL4/ADJU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ubo.UBUHLEBEZWE/Desktop/Users/angubo/AppData/Local/Microsoft/Windows/Temporary%20Internet%20Files/Content.IE5/7KBD178O/Documents%20and%20Settings/Admin/Local%20Settings/Temporary%20Internet%20Files/Content.IE5/UUO47QL4/ADJU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ubo.UBUHLEBEZWE/Desktop/Documents%20and%20Settings/Admin/Local%20Settings/Temporary%20Internet%20Files/Content.IE5/UUO47QL4/ADJU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nita/Desktop/Ubuhlebezwe%20Municipality%20Budget%20Documentation%202010%202011/A1%20Schedule%20Municipal%20Budget%20-%20Ver%202-2.%20-%2028%20November%2020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gubo.UBUHLEBEZWE/Desktop/Documents%20and%20Settings/Anita/Desktop/Ubuhlebezwe%20Municipality%20Budget%20Documentation%202010%202011/A1%20Schedule%20Municipal%20Budget%20-%20Ver%202-2.%20-%2028%20November%2020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Anita/My%20Documents/A1%20Schedule%20Municipal%20Budget%20-%20Ver%202-2%20-%2028%20November%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ngubo.UBUHLEBEZWE/Desktop/Users/angubo/AppData/Local/Microsoft/Windows/Temporary%20Internet%20Files/Content.IE5/7KBD178O/Documents%20and%20Settings/Anita/My%20Documents/A1%20Schedule%20Municipal%20Budget%20-%20Ver%202-2%20-%2028%20November%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129">
          <cell r="B129" t="str">
            <v>Supporting Table SA19 Expenditure on transfers and grant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efreshError="1">
        <row r="2">
          <cell r="B2" t="str">
            <v>2008/9</v>
          </cell>
        </row>
        <row r="3">
          <cell r="B3" t="str">
            <v>2007/8</v>
          </cell>
        </row>
        <row r="4">
          <cell r="B4" t="str">
            <v>2006/7</v>
          </cell>
        </row>
        <row r="7">
          <cell r="B7" t="str">
            <v>2010/11 Medium Term Revenue &amp; Expenditure Framework</v>
          </cell>
        </row>
        <row r="9">
          <cell r="B9" t="str">
            <v>Audited Outcome</v>
          </cell>
        </row>
        <row r="11">
          <cell r="B11" t="str">
            <v>Pre-audit outcome</v>
          </cell>
        </row>
        <row r="14">
          <cell r="B14" t="str">
            <v>Full Year Forecast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efreshError="1">
        <row r="18">
          <cell r="B18" t="str">
            <v>Budget Year +2 2011/12</v>
          </cell>
        </row>
        <row r="23">
          <cell r="B23" t="str">
            <v>Surplus/ (Deficit) for the year</v>
          </cell>
        </row>
        <row r="77">
          <cell r="B77" t="str">
            <v>Supporting Table SB1 Supporting detail to 'Budgeted Financial Performance'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8">
          <cell r="B18" t="str">
            <v>Budget Year +2 2011/12</v>
          </cell>
        </row>
        <row r="23">
          <cell r="B23" t="str">
            <v>Surplus/ (Deficit) for the year</v>
          </cell>
        </row>
        <row r="77">
          <cell r="B77" t="str">
            <v>Supporting Table SB1 Supporting detail to 'Budgeted Financial Performance'</v>
          </cell>
        </row>
        <row r="129">
          <cell r="B129" t="str">
            <v>Supporting Table SA19 Expenditure on transfers and grant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efreshError="1">
        <row r="18">
          <cell r="B18" t="str">
            <v>Budget Year +2 2011/12</v>
          </cell>
        </row>
        <row r="23">
          <cell r="B23" t="str">
            <v>Surplus/ (Deficit) for the year</v>
          </cell>
        </row>
        <row r="77">
          <cell r="B77" t="str">
            <v>Supporting Table SB1 Supporting detail to 'Budgeted Financial Performance'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8">
          <cell r="B18" t="str">
            <v>Budget Year +2 2011/12</v>
          </cell>
        </row>
        <row r="23">
          <cell r="B23" t="str">
            <v>Surplus/ (Deficit) for the year</v>
          </cell>
        </row>
        <row r="77">
          <cell r="B77" t="str">
            <v>Supporting Table SB1 Supporting detail to 'Budgeted Financial Performance'</v>
          </cell>
        </row>
        <row r="129">
          <cell r="B129" t="str">
            <v>Supporting Table SA19 Expenditure on transfers and grant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row r="10">
          <cell r="X10" t="str">
            <v>25/05/2010</v>
          </cell>
        </row>
      </sheetData>
      <sheetData sheetId="2" refreshError="1">
        <row r="5">
          <cell r="B5" t="str">
            <v>Budget Year 2010/11</v>
          </cell>
        </row>
        <row r="8">
          <cell r="B8" t="str">
            <v>Medium Term Revenue and Expenditure Framework</v>
          </cell>
        </row>
        <row r="11">
          <cell r="B11" t="str">
            <v>Outcome</v>
          </cell>
        </row>
        <row r="13">
          <cell r="B13" t="str">
            <v>Original Budget</v>
          </cell>
        </row>
        <row r="14">
          <cell r="B14" t="str">
            <v>Adjusted Budget</v>
          </cell>
        </row>
        <row r="16">
          <cell r="B16" t="str">
            <v>Budget Year 2010/11</v>
          </cell>
        </row>
        <row r="17">
          <cell r="B17" t="str">
            <v>Budget Year +1 2011/12</v>
          </cell>
        </row>
        <row r="18">
          <cell r="B18" t="str">
            <v>Budget Year +2 2012/13</v>
          </cell>
        </row>
        <row r="19">
          <cell r="B19" t="str">
            <v>Description</v>
          </cell>
        </row>
        <row r="21">
          <cell r="B21" t="str">
            <v>Ref</v>
          </cell>
        </row>
        <row r="22">
          <cell r="B22" t="str">
            <v>References</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3">
          <cell r="B63" t="str">
            <v>KZN434 Ubuhlebezwe</v>
          </cell>
        </row>
        <row r="89">
          <cell r="B89" t="str">
            <v>Supporting Table SB13 Adjustments Budget - monthly revenue and expenditure (standard classification)</v>
          </cell>
        </row>
        <row r="90">
          <cell r="B90" t="str">
            <v>Supporting Table SB14 Adjustments Budget - monthly revenue and expenditure</v>
          </cell>
        </row>
        <row r="93">
          <cell r="B93" t="str">
            <v>Supporting Table SB17 Adjustments Budget - monthly capital expenditure (standard classification)</v>
          </cell>
        </row>
        <row r="94">
          <cell r="B94" t="str">
            <v>Supporting Table SB18a Adjustments Budget - capital expenditure on new assets by asset class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row r="10">
          <cell r="X10" t="str">
            <v>25/05/2010</v>
          </cell>
        </row>
      </sheetData>
      <sheetData sheetId="2" refreshError="1">
        <row r="5">
          <cell r="B5" t="str">
            <v>Budget Year 2010/11</v>
          </cell>
        </row>
        <row r="8">
          <cell r="B8" t="str">
            <v>Medium Term Revenue and Expenditure Framework</v>
          </cell>
        </row>
        <row r="11">
          <cell r="B11" t="str">
            <v>Outcome</v>
          </cell>
        </row>
        <row r="13">
          <cell r="B13" t="str">
            <v>Original Budget</v>
          </cell>
        </row>
        <row r="14">
          <cell r="B14" t="str">
            <v>Adjusted Budget</v>
          </cell>
        </row>
        <row r="16">
          <cell r="B16" t="str">
            <v>Budget Year 2010/11</v>
          </cell>
        </row>
        <row r="17">
          <cell r="B17" t="str">
            <v>Budget Year +1 2011/12</v>
          </cell>
        </row>
        <row r="18">
          <cell r="B18" t="str">
            <v>Budget Year +2 2012/13</v>
          </cell>
        </row>
        <row r="19">
          <cell r="B19" t="str">
            <v>Description</v>
          </cell>
        </row>
        <row r="21">
          <cell r="B21" t="str">
            <v>Ref</v>
          </cell>
        </row>
        <row r="22">
          <cell r="B22" t="str">
            <v>References</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3">
          <cell r="B63" t="str">
            <v>KZN434 Ubuhlebezwe</v>
          </cell>
        </row>
        <row r="89">
          <cell r="B89" t="str">
            <v>Supporting Table SB13 Adjustments Budget - monthly revenue and expenditure (standard classification)</v>
          </cell>
        </row>
        <row r="90">
          <cell r="B90" t="str">
            <v>Supporting Table SB14 Adjustments Budget - monthly revenue and expenditure</v>
          </cell>
        </row>
        <row r="93">
          <cell r="B93" t="str">
            <v>Supporting Table SB17 Adjustments Budget - monthly capital expenditure (standard classification)</v>
          </cell>
        </row>
        <row r="94">
          <cell r="B94" t="str">
            <v>Supporting Table SB18a Adjustments Budget - capital expenditure on new assets by asset class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MIG Cashflow"/>
      <sheetName val="MIG Graph"/>
      <sheetName val="Lookups"/>
    </sheetNames>
    <sheetDataSet>
      <sheetData sheetId="0"/>
      <sheetData sheetId="1"/>
      <sheetData sheetId="2"/>
      <sheetData sheetId="3">
        <row r="41">
          <cell r="A41" t="str">
            <v>ETH</v>
          </cell>
        </row>
        <row r="42">
          <cell r="A42" t="str">
            <v>KZ211</v>
          </cell>
        </row>
        <row r="43">
          <cell r="A43" t="str">
            <v>KZ212</v>
          </cell>
        </row>
        <row r="44">
          <cell r="A44" t="str">
            <v>KZ213</v>
          </cell>
        </row>
        <row r="45">
          <cell r="A45" t="str">
            <v>KZ214</v>
          </cell>
        </row>
        <row r="46">
          <cell r="A46" t="str">
            <v>KZ215</v>
          </cell>
        </row>
        <row r="47">
          <cell r="A47" t="str">
            <v>KZ216</v>
          </cell>
        </row>
        <row r="48">
          <cell r="A48" t="str">
            <v>DC21</v>
          </cell>
        </row>
        <row r="49">
          <cell r="A49" t="str">
            <v>KZ221</v>
          </cell>
        </row>
        <row r="50">
          <cell r="A50" t="str">
            <v>KZ222</v>
          </cell>
        </row>
        <row r="51">
          <cell r="A51" t="str">
            <v>KZ223</v>
          </cell>
        </row>
        <row r="52">
          <cell r="A52" t="str">
            <v>KZ224</v>
          </cell>
        </row>
        <row r="53">
          <cell r="A53" t="str">
            <v>KZ225</v>
          </cell>
        </row>
        <row r="54">
          <cell r="A54" t="str">
            <v>KZ226</v>
          </cell>
        </row>
        <row r="55">
          <cell r="A55" t="str">
            <v>KZ227</v>
          </cell>
        </row>
        <row r="56">
          <cell r="A56" t="str">
            <v>DC22</v>
          </cell>
        </row>
        <row r="57">
          <cell r="A57" t="str">
            <v>KZ232</v>
          </cell>
        </row>
        <row r="58">
          <cell r="A58" t="str">
            <v>KZ233</v>
          </cell>
        </row>
        <row r="59">
          <cell r="A59" t="str">
            <v>KZ234</v>
          </cell>
        </row>
        <row r="60">
          <cell r="A60" t="str">
            <v>KZ235</v>
          </cell>
        </row>
        <row r="61">
          <cell r="A61" t="str">
            <v>KZ236</v>
          </cell>
        </row>
        <row r="62">
          <cell r="A62" t="str">
            <v>DC23</v>
          </cell>
        </row>
        <row r="63">
          <cell r="A63" t="str">
            <v>KZ241</v>
          </cell>
        </row>
        <row r="64">
          <cell r="A64" t="str">
            <v>KZ242</v>
          </cell>
        </row>
        <row r="65">
          <cell r="A65" t="str">
            <v>KZ244</v>
          </cell>
        </row>
        <row r="66">
          <cell r="A66" t="str">
            <v>KZ245</v>
          </cell>
        </row>
        <row r="67">
          <cell r="A67" t="str">
            <v>DC24</v>
          </cell>
        </row>
        <row r="68">
          <cell r="A68" t="str">
            <v>KZ252</v>
          </cell>
        </row>
        <row r="69">
          <cell r="A69" t="str">
            <v>KZ253</v>
          </cell>
        </row>
        <row r="70">
          <cell r="A70" t="str">
            <v>KZ254</v>
          </cell>
        </row>
        <row r="71">
          <cell r="A71" t="str">
            <v>DC25</v>
          </cell>
        </row>
        <row r="72">
          <cell r="A72" t="str">
            <v>KZ261</v>
          </cell>
        </row>
        <row r="73">
          <cell r="A73" t="str">
            <v>KZ262</v>
          </cell>
        </row>
        <row r="74">
          <cell r="A74" t="str">
            <v>KZ263</v>
          </cell>
        </row>
        <row r="75">
          <cell r="A75" t="str">
            <v>KZ265</v>
          </cell>
        </row>
        <row r="76">
          <cell r="A76" t="str">
            <v>KZ266</v>
          </cell>
        </row>
        <row r="77">
          <cell r="A77" t="str">
            <v>DC26</v>
          </cell>
        </row>
        <row r="78">
          <cell r="A78" t="str">
            <v>KZ271</v>
          </cell>
        </row>
        <row r="79">
          <cell r="A79" t="str">
            <v>KZ272</v>
          </cell>
        </row>
        <row r="80">
          <cell r="A80" t="str">
            <v>KZ273</v>
          </cell>
        </row>
        <row r="81">
          <cell r="A81" t="str">
            <v>KZ274</v>
          </cell>
        </row>
        <row r="82">
          <cell r="A82" t="str">
            <v>KZ275</v>
          </cell>
        </row>
        <row r="83">
          <cell r="A83" t="str">
            <v>DC27</v>
          </cell>
        </row>
        <row r="84">
          <cell r="A84" t="str">
            <v>KZ281</v>
          </cell>
        </row>
        <row r="85">
          <cell r="A85" t="str">
            <v>KZ282</v>
          </cell>
        </row>
        <row r="86">
          <cell r="A86" t="str">
            <v>KZ283</v>
          </cell>
        </row>
        <row r="87">
          <cell r="A87" t="str">
            <v>KZ284</v>
          </cell>
        </row>
        <row r="88">
          <cell r="A88" t="str">
            <v>KZ285</v>
          </cell>
        </row>
        <row r="89">
          <cell r="A89" t="str">
            <v>KZ286</v>
          </cell>
        </row>
        <row r="90">
          <cell r="A90" t="str">
            <v>DC28</v>
          </cell>
        </row>
        <row r="91">
          <cell r="A91" t="str">
            <v>KZ291</v>
          </cell>
        </row>
        <row r="92">
          <cell r="A92" t="str">
            <v>KZ292</v>
          </cell>
        </row>
        <row r="93">
          <cell r="A93" t="str">
            <v>KZ293</v>
          </cell>
        </row>
        <row r="94">
          <cell r="A94" t="str">
            <v>KZ294</v>
          </cell>
        </row>
        <row r="95">
          <cell r="A95" t="str">
            <v>DC29</v>
          </cell>
        </row>
        <row r="96">
          <cell r="A96" t="str">
            <v>KZ431</v>
          </cell>
        </row>
        <row r="97">
          <cell r="A97" t="str">
            <v>KZ432</v>
          </cell>
        </row>
        <row r="98">
          <cell r="A98" t="str">
            <v>KZ433</v>
          </cell>
        </row>
        <row r="99">
          <cell r="A99" t="str">
            <v>KZ434</v>
          </cell>
        </row>
        <row r="100">
          <cell r="A100" t="str">
            <v>KZ435</v>
          </cell>
        </row>
        <row r="101">
          <cell r="A101" t="str">
            <v>DC43</v>
          </cell>
        </row>
        <row r="102">
          <cell r="A102" t="str">
            <v>KZ436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MIG Cashflow"/>
      <sheetName val="MIG Graph"/>
      <sheetName val="Lookups"/>
    </sheetNames>
    <sheetDataSet>
      <sheetData sheetId="0"/>
      <sheetData sheetId="1"/>
      <sheetData sheetId="2"/>
      <sheetData sheetId="3">
        <row r="41">
          <cell r="A41" t="str">
            <v>ETH</v>
          </cell>
        </row>
        <row r="42">
          <cell r="A42" t="str">
            <v>KZ211</v>
          </cell>
        </row>
        <row r="43">
          <cell r="A43" t="str">
            <v>KZ212</v>
          </cell>
        </row>
        <row r="44">
          <cell r="A44" t="str">
            <v>KZ213</v>
          </cell>
        </row>
        <row r="45">
          <cell r="A45" t="str">
            <v>KZ214</v>
          </cell>
        </row>
        <row r="46">
          <cell r="A46" t="str">
            <v>KZ215</v>
          </cell>
        </row>
        <row r="47">
          <cell r="A47" t="str">
            <v>KZ216</v>
          </cell>
        </row>
        <row r="48">
          <cell r="A48" t="str">
            <v>DC21</v>
          </cell>
        </row>
        <row r="49">
          <cell r="A49" t="str">
            <v>KZ221</v>
          </cell>
        </row>
        <row r="50">
          <cell r="A50" t="str">
            <v>KZ222</v>
          </cell>
        </row>
        <row r="51">
          <cell r="A51" t="str">
            <v>KZ223</v>
          </cell>
        </row>
        <row r="52">
          <cell r="A52" t="str">
            <v>KZ224</v>
          </cell>
        </row>
        <row r="53">
          <cell r="A53" t="str">
            <v>KZ225</v>
          </cell>
        </row>
        <row r="54">
          <cell r="A54" t="str">
            <v>KZ226</v>
          </cell>
        </row>
        <row r="55">
          <cell r="A55" t="str">
            <v>KZ227</v>
          </cell>
        </row>
        <row r="56">
          <cell r="A56" t="str">
            <v>DC22</v>
          </cell>
        </row>
        <row r="57">
          <cell r="A57" t="str">
            <v>KZ232</v>
          </cell>
        </row>
        <row r="58">
          <cell r="A58" t="str">
            <v>KZ233</v>
          </cell>
        </row>
        <row r="59">
          <cell r="A59" t="str">
            <v>KZ234</v>
          </cell>
        </row>
        <row r="60">
          <cell r="A60" t="str">
            <v>KZ235</v>
          </cell>
        </row>
        <row r="61">
          <cell r="A61" t="str">
            <v>KZ236</v>
          </cell>
        </row>
        <row r="62">
          <cell r="A62" t="str">
            <v>DC23</v>
          </cell>
        </row>
        <row r="63">
          <cell r="A63" t="str">
            <v>KZ241</v>
          </cell>
        </row>
        <row r="64">
          <cell r="A64" t="str">
            <v>KZ242</v>
          </cell>
        </row>
        <row r="65">
          <cell r="A65" t="str">
            <v>KZ244</v>
          </cell>
        </row>
        <row r="66">
          <cell r="A66" t="str">
            <v>KZ245</v>
          </cell>
        </row>
        <row r="67">
          <cell r="A67" t="str">
            <v>DC24</v>
          </cell>
        </row>
        <row r="68">
          <cell r="A68" t="str">
            <v>KZ252</v>
          </cell>
        </row>
        <row r="69">
          <cell r="A69" t="str">
            <v>KZ253</v>
          </cell>
        </row>
        <row r="70">
          <cell r="A70" t="str">
            <v>KZ254</v>
          </cell>
        </row>
        <row r="71">
          <cell r="A71" t="str">
            <v>DC25</v>
          </cell>
        </row>
        <row r="72">
          <cell r="A72" t="str">
            <v>KZ261</v>
          </cell>
        </row>
        <row r="73">
          <cell r="A73" t="str">
            <v>KZ262</v>
          </cell>
        </row>
        <row r="74">
          <cell r="A74" t="str">
            <v>KZ263</v>
          </cell>
        </row>
        <row r="75">
          <cell r="A75" t="str">
            <v>KZ265</v>
          </cell>
        </row>
        <row r="76">
          <cell r="A76" t="str">
            <v>KZ266</v>
          </cell>
        </row>
        <row r="77">
          <cell r="A77" t="str">
            <v>DC26</v>
          </cell>
        </row>
        <row r="78">
          <cell r="A78" t="str">
            <v>KZ271</v>
          </cell>
        </row>
        <row r="79">
          <cell r="A79" t="str">
            <v>KZ272</v>
          </cell>
        </row>
        <row r="80">
          <cell r="A80" t="str">
            <v>KZ273</v>
          </cell>
        </row>
        <row r="81">
          <cell r="A81" t="str">
            <v>KZ274</v>
          </cell>
        </row>
        <row r="82">
          <cell r="A82" t="str">
            <v>KZ275</v>
          </cell>
        </row>
        <row r="83">
          <cell r="A83" t="str">
            <v>DC27</v>
          </cell>
        </row>
        <row r="84">
          <cell r="A84" t="str">
            <v>KZ281</v>
          </cell>
        </row>
        <row r="85">
          <cell r="A85" t="str">
            <v>KZ282</v>
          </cell>
        </row>
        <row r="86">
          <cell r="A86" t="str">
            <v>KZ283</v>
          </cell>
        </row>
        <row r="87">
          <cell r="A87" t="str">
            <v>KZ284</v>
          </cell>
        </row>
        <row r="88">
          <cell r="A88" t="str">
            <v>KZ285</v>
          </cell>
        </row>
        <row r="89">
          <cell r="A89" t="str">
            <v>KZ286</v>
          </cell>
        </row>
        <row r="90">
          <cell r="A90" t="str">
            <v>DC28</v>
          </cell>
        </row>
        <row r="91">
          <cell r="A91" t="str">
            <v>KZ291</v>
          </cell>
        </row>
        <row r="92">
          <cell r="A92" t="str">
            <v>KZ292</v>
          </cell>
        </row>
        <row r="93">
          <cell r="A93" t="str">
            <v>KZ293</v>
          </cell>
        </row>
        <row r="94">
          <cell r="A94" t="str">
            <v>KZ294</v>
          </cell>
        </row>
        <row r="95">
          <cell r="A95" t="str">
            <v>DC29</v>
          </cell>
        </row>
        <row r="96">
          <cell r="A96" t="str">
            <v>KZ431</v>
          </cell>
        </row>
        <row r="97">
          <cell r="A97" t="str">
            <v>KZ432</v>
          </cell>
        </row>
        <row r="98">
          <cell r="A98" t="str">
            <v>KZ433</v>
          </cell>
        </row>
        <row r="99">
          <cell r="A99" t="str">
            <v>KZ434</v>
          </cell>
        </row>
        <row r="100">
          <cell r="A100" t="str">
            <v>KZ435</v>
          </cell>
        </row>
        <row r="101">
          <cell r="A101" t="str">
            <v>DC43</v>
          </cell>
        </row>
        <row r="102">
          <cell r="A102" t="str">
            <v>KZ436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refreshError="1"/>
      <sheetData sheetId="1" refreshError="1"/>
      <sheetData sheetId="2" refreshError="1"/>
      <sheetData sheetId="3">
        <row r="2">
          <cell r="X2" t="str">
            <v>Yrs</v>
          </cell>
          <cell r="Z2" t="str">
            <v>Local Government Equitable Share</v>
          </cell>
          <cell r="AA2" t="str">
            <v>Health subsidy</v>
          </cell>
        </row>
        <row r="3">
          <cell r="X3" t="str">
            <v>Mths</v>
          </cell>
          <cell r="Z3" t="str">
            <v xml:space="preserve">RSC Levy Replacement </v>
          </cell>
          <cell r="AA3" t="str">
            <v>Ambulance subsidy</v>
          </cell>
        </row>
        <row r="4">
          <cell r="Z4" t="str">
            <v xml:space="preserve">Finance Management </v>
          </cell>
          <cell r="AA4" t="str">
            <v>Housing</v>
          </cell>
        </row>
        <row r="5">
          <cell r="Z5" t="str">
            <v>Municipal Systems Improvement</v>
          </cell>
          <cell r="AA5" t="str">
            <v>Sport and Recreation</v>
          </cell>
        </row>
        <row r="6">
          <cell r="Z6" t="str">
            <v xml:space="preserve">Water Services Operating Subsidy </v>
          </cell>
        </row>
        <row r="7">
          <cell r="Z7" t="str">
            <v>Energy Efficiency  and Demand Management</v>
          </cell>
        </row>
        <row r="8">
          <cell r="Z8" t="str">
            <v>Integrated National Electrification Programme</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129">
          <cell r="B129" t="str">
            <v>Supporting Table SA19 Expenditure on transfers and grant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refreshError="1"/>
      <sheetData sheetId="1" refreshError="1"/>
      <sheetData sheetId="2" refreshError="1"/>
      <sheetData sheetId="3">
        <row r="2">
          <cell r="X2" t="str">
            <v>Yrs</v>
          </cell>
          <cell r="Z2" t="str">
            <v>Local Government Equitable Share</v>
          </cell>
          <cell r="AA2" t="str">
            <v>Health subsidy</v>
          </cell>
        </row>
        <row r="3">
          <cell r="X3" t="str">
            <v>Mths</v>
          </cell>
          <cell r="Z3" t="str">
            <v xml:space="preserve">RSC Levy Replacement </v>
          </cell>
          <cell r="AA3" t="str">
            <v>Ambulance subsidy</v>
          </cell>
        </row>
        <row r="4">
          <cell r="Z4" t="str">
            <v xml:space="preserve">Finance Management </v>
          </cell>
          <cell r="AA4" t="str">
            <v>Housing</v>
          </cell>
        </row>
        <row r="5">
          <cell r="Z5" t="str">
            <v>Municipal Systems Improvement</v>
          </cell>
          <cell r="AA5" t="str">
            <v>Sport and Recreation</v>
          </cell>
        </row>
        <row r="6">
          <cell r="Z6" t="str">
            <v xml:space="preserve">Water Services Operating Subsidy </v>
          </cell>
        </row>
        <row r="7">
          <cell r="Z7" t="str">
            <v>Energy Efficiency  and Demand Management</v>
          </cell>
        </row>
        <row r="8">
          <cell r="Z8" t="str">
            <v>Integrated National Electrification Programme</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efreshError="1">
        <row r="2">
          <cell r="B2" t="str">
            <v>2008/9</v>
          </cell>
        </row>
        <row r="3">
          <cell r="B3" t="str">
            <v>2007/8</v>
          </cell>
        </row>
        <row r="4">
          <cell r="B4" t="str">
            <v>2006/7</v>
          </cell>
        </row>
        <row r="7">
          <cell r="B7" t="str">
            <v>2010/11 Medium Term Revenue &amp; Expenditure Framework</v>
          </cell>
        </row>
        <row r="9">
          <cell r="B9" t="str">
            <v>Audited Outcome</v>
          </cell>
        </row>
        <row r="11">
          <cell r="B11" t="str">
            <v>Pre-audit outcome</v>
          </cell>
        </row>
        <row r="14">
          <cell r="B14" t="str">
            <v>Full Year Forecast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efreshError="1">
        <row r="2">
          <cell r="B2" t="str">
            <v>2008/9</v>
          </cell>
        </row>
        <row r="3">
          <cell r="B3" t="str">
            <v>2007/8</v>
          </cell>
        </row>
        <row r="4">
          <cell r="B4" t="str">
            <v>2006/7</v>
          </cell>
        </row>
        <row r="7">
          <cell r="B7" t="str">
            <v>2010/11 Medium Term Revenue &amp; Expenditure Framework</v>
          </cell>
        </row>
        <row r="9">
          <cell r="B9" t="str">
            <v>Audited Outcome</v>
          </cell>
        </row>
        <row r="11">
          <cell r="B11" t="str">
            <v>Pre-audit outcome</v>
          </cell>
        </row>
        <row r="14">
          <cell r="B14" t="str">
            <v>Full Year Forecast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06 Actual Revenue "/>
      <sheetName val="2017 06 Actual Exp"/>
      <sheetName val="2018 01 Overtime  "/>
      <sheetName val="2017 06 Remun. for Cllrs"/>
      <sheetName val="2017 06 Employee Cost"/>
      <sheetName val="2017 06 I &amp; E Departments"/>
      <sheetName val="2017 06 Collection Rate "/>
      <sheetName val="2017 06 Allocations"/>
      <sheetName val="2017 06 CAPAX"/>
      <sheetName val="2017 06 INVESTMENT REGISTER"/>
      <sheetName val="2017 06 Creditors Age per Samra"/>
      <sheetName val="2017 06 Debtors Age "/>
      <sheetName val="Sheet1"/>
      <sheetName val="Sheet2"/>
      <sheetName val="Table 1 (Octob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2">
          <cell r="T22">
            <v>62441.997000000003</v>
          </cell>
        </row>
        <row r="23">
          <cell r="T23">
            <v>85766.631315000006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sheetName val="ADG"/>
      <sheetName val="ADC"/>
      <sheetName val="ADH"/>
    </sheetNames>
    <sheetDataSet>
      <sheetData sheetId="0"/>
      <sheetData sheetId="1">
        <row r="345">
          <cell r="E345">
            <v>-1266050.5999999999</v>
          </cell>
          <cell r="F345">
            <v>19060.02</v>
          </cell>
          <cell r="G345">
            <v>99240.699999999983</v>
          </cell>
          <cell r="H345">
            <v>96505.74000000002</v>
          </cell>
          <cell r="I345">
            <v>94381.760000000009</v>
          </cell>
          <cell r="J345">
            <v>4097265.46</v>
          </cell>
          <cell r="K345">
            <v>325131.52000000002</v>
          </cell>
          <cell r="L345">
            <v>5009632.78</v>
          </cell>
          <cell r="N345">
            <v>0</v>
          </cell>
          <cell r="O345">
            <v>0</v>
          </cell>
        </row>
      </sheetData>
      <sheetData sheetId="2">
        <row r="125">
          <cell r="E125">
            <v>-364872.09999999992</v>
          </cell>
          <cell r="F125">
            <v>203310.15999999997</v>
          </cell>
          <cell r="G125">
            <v>314314.62000000005</v>
          </cell>
          <cell r="H125">
            <v>308250.64999999997</v>
          </cell>
          <cell r="I125">
            <v>337430.31000000006</v>
          </cell>
          <cell r="J125">
            <v>453020.3</v>
          </cell>
          <cell r="K125">
            <v>1576500.85</v>
          </cell>
          <cell r="L125">
            <v>9383469.7799999993</v>
          </cell>
          <cell r="N125">
            <v>0</v>
          </cell>
          <cell r="O125">
            <v>0</v>
          </cell>
        </row>
      </sheetData>
      <sheetData sheetId="3">
        <row r="59">
          <cell r="E59">
            <v>-111548.44</v>
          </cell>
          <cell r="F59">
            <v>66794.100000000006</v>
          </cell>
          <cell r="G59">
            <v>225142.25000000003</v>
          </cell>
          <cell r="H59">
            <v>216872.84</v>
          </cell>
          <cell r="I59">
            <v>207827.55000000002</v>
          </cell>
          <cell r="J59">
            <v>873708.20999999985</v>
          </cell>
          <cell r="K59">
            <v>1008289.78</v>
          </cell>
          <cell r="L59">
            <v>6578020.9099999992</v>
          </cell>
          <cell r="N59">
            <v>0</v>
          </cell>
          <cell r="O5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row r="10">
          <cell r="X10" t="str">
            <v>25/05/2010</v>
          </cell>
        </row>
      </sheetData>
      <sheetData sheetId="2" refreshError="1">
        <row r="5">
          <cell r="B5" t="str">
            <v>Budget Year 2010/11</v>
          </cell>
        </row>
        <row r="8">
          <cell r="B8" t="str">
            <v>Medium Term Revenue and Expenditure Framework</v>
          </cell>
        </row>
        <row r="11">
          <cell r="B11" t="str">
            <v>Outcome</v>
          </cell>
        </row>
        <row r="13">
          <cell r="B13" t="str">
            <v>Original Budget</v>
          </cell>
        </row>
        <row r="14">
          <cell r="B14" t="str">
            <v>Adjusted Budget</v>
          </cell>
        </row>
        <row r="16">
          <cell r="B16" t="str">
            <v>Budget Year 2010/11</v>
          </cell>
        </row>
        <row r="17">
          <cell r="B17" t="str">
            <v>Budget Year +1 2011/12</v>
          </cell>
        </row>
        <row r="18">
          <cell r="B18" t="str">
            <v>Budget Year +2 2012/13</v>
          </cell>
        </row>
        <row r="19">
          <cell r="B19" t="str">
            <v>Description</v>
          </cell>
        </row>
        <row r="21">
          <cell r="B21" t="str">
            <v>Ref</v>
          </cell>
        </row>
        <row r="22">
          <cell r="B22" t="str">
            <v>References</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3">
          <cell r="B63" t="str">
            <v>KZN434 Ubuhlebezwe</v>
          </cell>
        </row>
        <row r="89">
          <cell r="B89" t="str">
            <v>Supporting Table SB13 Adjustments Budget - monthly revenue and expenditure (standard classification)</v>
          </cell>
        </row>
        <row r="90">
          <cell r="B90" t="str">
            <v>Supporting Table SB14 Adjustments Budget - monthly revenue and expenditure</v>
          </cell>
        </row>
        <row r="93">
          <cell r="B93" t="str">
            <v>Supporting Table SB17 Adjustments Budget - monthly capital expenditure (standard classification)</v>
          </cell>
        </row>
        <row r="94">
          <cell r="B94" t="str">
            <v>Supporting Table SB18a Adjustments Budget - capital expenditure on new assets by asset class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efreshError="1">
        <row r="5">
          <cell r="B5" t="str">
            <v>Budget Year 2010/11</v>
          </cell>
        </row>
        <row r="8">
          <cell r="B8" t="str">
            <v>Medium Term Revenue and Expenditure Framework</v>
          </cell>
        </row>
        <row r="11">
          <cell r="B11" t="str">
            <v>Outcome</v>
          </cell>
        </row>
        <row r="13">
          <cell r="B13" t="str">
            <v>Original Budget</v>
          </cell>
        </row>
        <row r="14">
          <cell r="B14" t="str">
            <v>Adjusted Budget</v>
          </cell>
        </row>
        <row r="16">
          <cell r="B16" t="str">
            <v>Budget Year 2010/11</v>
          </cell>
        </row>
        <row r="22">
          <cell r="B22" t="str">
            <v>References</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3">
          <cell r="B63" t="str">
            <v>KZN434 Ubuhlebezwe</v>
          </cell>
        </row>
        <row r="94">
          <cell r="B94" t="str">
            <v>Supporting Table SB18a Adjustments Budget - capital expenditure on new assets by asset class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row r="10">
          <cell r="X10" t="str">
            <v>25/05/2010</v>
          </cell>
        </row>
      </sheetData>
      <sheetData sheetId="2" refreshError="1">
        <row r="5">
          <cell r="B5" t="str">
            <v>Budget Year 2010/11</v>
          </cell>
        </row>
        <row r="8">
          <cell r="B8" t="str">
            <v>Medium Term Revenue and Expenditure Framework</v>
          </cell>
        </row>
        <row r="11">
          <cell r="B11" t="str">
            <v>Outcome</v>
          </cell>
        </row>
        <row r="13">
          <cell r="B13" t="str">
            <v>Original Budget</v>
          </cell>
        </row>
        <row r="14">
          <cell r="B14" t="str">
            <v>Adjusted Budget</v>
          </cell>
        </row>
        <row r="16">
          <cell r="B16" t="str">
            <v>Budget Year 2010/11</v>
          </cell>
        </row>
        <row r="17">
          <cell r="B17" t="str">
            <v>Budget Year +1 2011/12</v>
          </cell>
        </row>
        <row r="18">
          <cell r="B18" t="str">
            <v>Budget Year +2 2012/13</v>
          </cell>
        </row>
        <row r="19">
          <cell r="B19" t="str">
            <v>Description</v>
          </cell>
        </row>
        <row r="21">
          <cell r="B21" t="str">
            <v>Ref</v>
          </cell>
        </row>
        <row r="22">
          <cell r="B22" t="str">
            <v>References</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3">
          <cell r="B63" t="str">
            <v>KZN434 Ubuhlebezwe</v>
          </cell>
        </row>
        <row r="89">
          <cell r="B89" t="str">
            <v>Supporting Table SB13 Adjustments Budget - monthly revenue and expenditure (standard classification)</v>
          </cell>
        </row>
        <row r="90">
          <cell r="B90" t="str">
            <v>Supporting Table SB14 Adjustments Budget - monthly revenue and expenditure</v>
          </cell>
        </row>
        <row r="93">
          <cell r="B93" t="str">
            <v>Supporting Table SB17 Adjustments Budget - monthly capital expenditure (standard classification)</v>
          </cell>
        </row>
        <row r="94">
          <cell r="B94" t="str">
            <v>Supporting Table SB18a Adjustments Budget - capital expenditure on new assets by asset class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111">
          <cell r="B111" t="str">
            <v>Supporting Table SA1 Supportinging detail to 'Budgeted Financial Performance'</v>
          </cell>
        </row>
        <row r="112">
          <cell r="B112" t="str">
            <v>Supporting Table SA2 Matrix Financial Performance Budget (revenue source/expenditure type and dept.)</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111">
          <cell r="B111" t="str">
            <v>Supporting Table SA1 Supportinging detail to 'Budgeted Financial Performance'</v>
          </cell>
        </row>
        <row r="112">
          <cell r="B112" t="str">
            <v>Supporting Table SA2 Matrix Financial Performance Budget (revenue source/expenditure type and dept.)</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efreshError="1">
        <row r="2">
          <cell r="B2" t="str">
            <v>2008/9</v>
          </cell>
        </row>
        <row r="3">
          <cell r="B3" t="str">
            <v>2007/8</v>
          </cell>
        </row>
        <row r="4">
          <cell r="B4" t="str">
            <v>2006/7</v>
          </cell>
        </row>
        <row r="7">
          <cell r="B7" t="str">
            <v>2010/11 Medium Term Revenue &amp; Expenditure Framework</v>
          </cell>
        </row>
        <row r="9">
          <cell r="B9" t="str">
            <v>Audited Outcome</v>
          </cell>
        </row>
        <row r="11">
          <cell r="B11" t="str">
            <v>Pre-audit outcome</v>
          </cell>
        </row>
        <row r="14">
          <cell r="B14" t="str">
            <v>Full Year Forecast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efreshError="1">
        <row r="2">
          <cell r="B2" t="str">
            <v>2008/9</v>
          </cell>
        </row>
        <row r="4">
          <cell r="B4" t="str">
            <v>2006/7</v>
          </cell>
        </row>
        <row r="9">
          <cell r="B9" t="str">
            <v>Audited Outcome</v>
          </cell>
        </row>
        <row r="11">
          <cell r="B11" t="str">
            <v>Pre-audit outcome</v>
          </cell>
        </row>
        <row r="14">
          <cell r="B14" t="str">
            <v>Full Year Forecast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queryTables/queryTable1.xml><?xml version="1.0" encoding="utf-8"?>
<queryTable xmlns="http://schemas.openxmlformats.org/spreadsheetml/2006/main" name="PREVIEW_73" connectionId="1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REVIEW_149" connectionId="59"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PREVIEW_102" connectionId="35"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PREVIEW_110" connectionId="80"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PREVIEW_123" connectionId="11"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PREVIEW_131" connectionId="14"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PREVIEW_136" connectionId="32"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PREVIEW_144" connectionId="63"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PREVIEW_153" connectionId="88"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PREVIEW_71" connectionId="83"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PREVIEW_76" connectionId="75"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REVIEW_78" connectionId="73"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PREVIEW_84" connectionId="78"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PREVIEW_89" connectionId="49" autoFormatId="16" applyNumberFormats="0" applyBorderFormats="0" applyFontFormats="1" applyPatternFormats="1" applyAlignmentFormats="0" applyWidthHeightFormats="0"/>
</file>

<file path=xl/queryTables/queryTable22.xml><?xml version="1.0" encoding="utf-8"?>
<queryTable xmlns="http://schemas.openxmlformats.org/spreadsheetml/2006/main" name="PREVIEW_97" connectionId="16" autoFormatId="16" applyNumberFormats="0" applyBorderFormats="0" applyFontFormats="1" applyPatternFormats="1" applyAlignmentFormats="0" applyWidthHeightFormats="0"/>
</file>

<file path=xl/queryTables/queryTable23.xml><?xml version="1.0" encoding="utf-8"?>
<queryTable xmlns="http://schemas.openxmlformats.org/spreadsheetml/2006/main" name="PREVIEW_105" connectionId="42" autoFormatId="16" applyNumberFormats="0" applyBorderFormats="0" applyFontFormats="1" applyPatternFormats="1" applyAlignmentFormats="0" applyWidthHeightFormats="0"/>
</file>

<file path=xl/queryTables/queryTable24.xml><?xml version="1.0" encoding="utf-8"?>
<queryTable xmlns="http://schemas.openxmlformats.org/spreadsheetml/2006/main" name="PREVIEW_118" connectionId="74"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PREVIEW_139" connectionId="34" autoFormatId="16" applyNumberFormats="0" applyBorderFormats="0" applyFontFormats="1" applyPatternFormats="1" applyAlignmentFormats="0" applyWidthHeightFormats="0"/>
</file>

<file path=xl/queryTables/queryTable26.xml><?xml version="1.0" encoding="utf-8"?>
<queryTable xmlns="http://schemas.openxmlformats.org/spreadsheetml/2006/main" name="PREVIEW_92" connectionId="81" autoFormatId="16" applyNumberFormats="0" applyBorderFormats="0" applyFontFormats="1" applyPatternFormats="1" applyAlignmentFormats="0" applyWidthHeightFormats="0"/>
</file>

<file path=xl/queryTables/queryTable27.xml><?xml version="1.0" encoding="utf-8"?>
<queryTable xmlns="http://schemas.openxmlformats.org/spreadsheetml/2006/main" name="PREVIEW_100" connectionId="36" autoFormatId="16" applyNumberFormats="0" applyBorderFormats="0" applyFontFormats="1" applyPatternFormats="1" applyAlignmentFormats="0" applyWidthHeightFormats="0"/>
</file>

<file path=xl/queryTables/queryTable28.xml><?xml version="1.0" encoding="utf-8"?>
<queryTable xmlns="http://schemas.openxmlformats.org/spreadsheetml/2006/main" name="PREVIEW_113" connectionId="29" autoFormatId="16" applyNumberFormats="0" applyBorderFormats="0" applyFontFormats="1" applyPatternFormats="1" applyAlignmentFormats="0" applyWidthHeightFormats="0"/>
</file>

<file path=xl/queryTables/queryTable29.xml><?xml version="1.0" encoding="utf-8"?>
<queryTable xmlns="http://schemas.openxmlformats.org/spreadsheetml/2006/main" name="PREVIEW_121" connectionId="58"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REVIEW_81" connectionId="62" autoFormatId="16" applyNumberFormats="0" applyBorderFormats="0" applyFontFormats="1" applyPatternFormats="1" applyAlignmentFormats="0" applyWidthHeightFormats="0"/>
</file>

<file path=xl/queryTables/queryTable30.xml><?xml version="1.0" encoding="utf-8"?>
<queryTable xmlns="http://schemas.openxmlformats.org/spreadsheetml/2006/main" name="PREVIEW_126" connectionId="69" autoFormatId="16" applyNumberFormats="0" applyBorderFormats="0" applyFontFormats="1" applyPatternFormats="1" applyAlignmentFormats="0" applyWidthHeightFormats="0"/>
</file>

<file path=xl/queryTables/queryTable31.xml><?xml version="1.0" encoding="utf-8"?>
<queryTable xmlns="http://schemas.openxmlformats.org/spreadsheetml/2006/main" name="PREVIEW_134" connectionId="20" autoFormatId="16" applyNumberFormats="0" applyBorderFormats="0" applyFontFormats="1" applyPatternFormats="1" applyAlignmentFormats="0" applyWidthHeightFormats="0"/>
</file>

<file path=xl/queryTables/queryTable32.xml><?xml version="1.0" encoding="utf-8"?>
<queryTable xmlns="http://schemas.openxmlformats.org/spreadsheetml/2006/main" name="PREVIEW_142" connectionId="68" autoFormatId="16" applyNumberFormats="0" applyBorderFormats="0" applyFontFormats="1" applyPatternFormats="1" applyAlignmentFormats="0" applyWidthHeightFormats="0"/>
</file>

<file path=xl/queryTables/queryTable33.xml><?xml version="1.0" encoding="utf-8"?>
<queryTable xmlns="http://schemas.openxmlformats.org/spreadsheetml/2006/main" name="PREVIEW_147" connectionId="6" autoFormatId="16" applyNumberFormats="0" applyBorderFormats="0" applyFontFormats="1" applyPatternFormats="1" applyAlignmentFormats="0" applyWidthHeightFormats="0"/>
</file>

<file path=xl/queryTables/queryTable34.xml><?xml version="1.0" encoding="utf-8"?>
<queryTable xmlns="http://schemas.openxmlformats.org/spreadsheetml/2006/main" name="PREVIEW_156" connectionId="57" autoFormatId="16" applyNumberFormats="0" applyBorderFormats="0" applyFontFormats="1" applyPatternFormats="1" applyAlignmentFormats="0" applyWidthHeightFormats="0"/>
</file>

<file path=xl/queryTables/queryTable35.xml><?xml version="1.0" encoding="utf-8"?>
<queryTable xmlns="http://schemas.openxmlformats.org/spreadsheetml/2006/main" name="PREVIEW_74" connectionId="51" autoFormatId="16" applyNumberFormats="0" applyBorderFormats="0" applyFontFormats="1" applyPatternFormats="1" applyAlignmentFormats="0" applyWidthHeightFormats="0"/>
</file>

<file path=xl/queryTables/queryTable36.xml><?xml version="1.0" encoding="utf-8"?>
<queryTable xmlns="http://schemas.openxmlformats.org/spreadsheetml/2006/main" name="PREVIEW_79" connectionId="19" autoFormatId="16" applyNumberFormats="0" applyBorderFormats="0" applyFontFormats="1" applyPatternFormats="1" applyAlignmentFormats="0" applyWidthHeightFormats="0"/>
</file>

<file path=xl/queryTables/queryTable37.xml><?xml version="1.0" encoding="utf-8"?>
<queryTable xmlns="http://schemas.openxmlformats.org/spreadsheetml/2006/main" name="PREVIEW_87" connectionId="85" autoFormatId="16" applyNumberFormats="0" applyBorderFormats="0" applyFontFormats="1" applyPatternFormats="1" applyAlignmentFormats="0" applyWidthHeightFormats="0"/>
</file>

<file path=xl/queryTables/queryTable38.xml><?xml version="1.0" encoding="utf-8"?>
<queryTable xmlns="http://schemas.openxmlformats.org/spreadsheetml/2006/main" name="PREVIEW_108" connectionId="22" autoFormatId="16" applyNumberFormats="0" applyBorderFormats="0" applyFontFormats="1" applyPatternFormats="1" applyAlignmentFormats="0" applyWidthHeightFormats="0"/>
</file>

<file path=xl/queryTables/queryTable39.xml><?xml version="1.0" encoding="utf-8"?>
<queryTable xmlns="http://schemas.openxmlformats.org/spreadsheetml/2006/main" name="PREVIEW_151" connectionId="6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REVIEW_86" connectionId="31" autoFormatId="16" applyNumberFormats="0" applyBorderFormats="0" applyFontFormats="1" applyPatternFormats="1" applyAlignmentFormats="0" applyWidthHeightFormats="0"/>
</file>

<file path=xl/queryTables/queryTable40.xml><?xml version="1.0" encoding="utf-8"?>
<queryTable xmlns="http://schemas.openxmlformats.org/spreadsheetml/2006/main" name="PREVIEW_150" connectionId="89" autoFormatId="16" applyNumberFormats="0" applyBorderFormats="0" applyFontFormats="1" applyPatternFormats="1" applyAlignmentFormats="0" applyWidthHeightFormats="0"/>
</file>

<file path=xl/queryTables/queryTable41.xml><?xml version="1.0" encoding="utf-8"?>
<queryTable xmlns="http://schemas.openxmlformats.org/spreadsheetml/2006/main" name="PREVIEW_155" connectionId="54" autoFormatId="16" applyNumberFormats="0" applyBorderFormats="0" applyFontFormats="1" applyPatternFormats="1" applyAlignmentFormats="0" applyWidthHeightFormats="0"/>
</file>

<file path=xl/queryTables/queryTable42.xml><?xml version="1.0" encoding="utf-8"?>
<queryTable xmlns="http://schemas.openxmlformats.org/spreadsheetml/2006/main" name="PREVIEW_82" connectionId="70" autoFormatId="16" applyNumberFormats="0" applyBorderFormats="0" applyFontFormats="1" applyPatternFormats="1" applyAlignmentFormats="0" applyWidthHeightFormats="0"/>
</file>

<file path=xl/queryTables/queryTable43.xml><?xml version="1.0" encoding="utf-8"?>
<queryTable xmlns="http://schemas.openxmlformats.org/spreadsheetml/2006/main" name="PREVIEW_90" connectionId="5" autoFormatId="16" applyNumberFormats="0" applyBorderFormats="0" applyFontFormats="1" applyPatternFormats="1" applyAlignmentFormats="0" applyWidthHeightFormats="0"/>
</file>

<file path=xl/queryTables/queryTable44.xml><?xml version="1.0" encoding="utf-8"?>
<queryTable xmlns="http://schemas.openxmlformats.org/spreadsheetml/2006/main" name="PREVIEW_95" connectionId="66" autoFormatId="16" applyNumberFormats="0" applyBorderFormats="0" applyFontFormats="1" applyPatternFormats="1" applyAlignmentFormats="0" applyWidthHeightFormats="0"/>
</file>

<file path=xl/queryTables/queryTable45.xml><?xml version="1.0" encoding="utf-8"?>
<queryTable xmlns="http://schemas.openxmlformats.org/spreadsheetml/2006/main" name="PREVIEW_103" connectionId="37" autoFormatId="16" applyNumberFormats="0" applyBorderFormats="0" applyFontFormats="1" applyPatternFormats="1" applyAlignmentFormats="0" applyWidthHeightFormats="0"/>
</file>

<file path=xl/queryTables/queryTable46.xml><?xml version="1.0" encoding="utf-8"?>
<queryTable xmlns="http://schemas.openxmlformats.org/spreadsheetml/2006/main" name="PREVIEW_111" connectionId="30" autoFormatId="16" applyNumberFormats="0" applyBorderFormats="0" applyFontFormats="1" applyPatternFormats="1" applyAlignmentFormats="0" applyWidthHeightFormats="0"/>
</file>

<file path=xl/queryTables/queryTable47.xml><?xml version="1.0" encoding="utf-8"?>
<queryTable xmlns="http://schemas.openxmlformats.org/spreadsheetml/2006/main" name="PREVIEW_116" connectionId="87" autoFormatId="16" applyNumberFormats="0" applyBorderFormats="0" applyFontFormats="1" applyPatternFormats="1" applyAlignmentFormats="0" applyWidthHeightFormats="0"/>
</file>

<file path=xl/queryTables/queryTable48.xml><?xml version="1.0" encoding="utf-8"?>
<queryTable xmlns="http://schemas.openxmlformats.org/spreadsheetml/2006/main" name="PREVIEW_124" connectionId="82" autoFormatId="16" applyNumberFormats="0" applyBorderFormats="0" applyFontFormats="1" applyPatternFormats="1" applyAlignmentFormats="0" applyWidthHeightFormats="0"/>
</file>

<file path=xl/queryTables/queryTable49.xml><?xml version="1.0" encoding="utf-8"?>
<queryTable xmlns="http://schemas.openxmlformats.org/spreadsheetml/2006/main" name="PREVIEW_129" connectionId="5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REVIEW_94" connectionId="67" autoFormatId="16" applyNumberFormats="0" applyBorderFormats="0" applyFontFormats="1" applyPatternFormats="1" applyAlignmentFormats="0" applyWidthHeightFormats="0"/>
</file>

<file path=xl/queryTables/queryTable50.xml><?xml version="1.0" encoding="utf-8"?>
<queryTable xmlns="http://schemas.openxmlformats.org/spreadsheetml/2006/main" name="PREVIEW_132" connectionId="3" autoFormatId="16" applyNumberFormats="0" applyBorderFormats="0" applyFontFormats="1" applyPatternFormats="1" applyAlignmentFormats="0" applyWidthHeightFormats="0"/>
</file>

<file path=xl/queryTables/queryTable51.xml><?xml version="1.0" encoding="utf-8"?>
<queryTable xmlns="http://schemas.openxmlformats.org/spreadsheetml/2006/main" name="PREVIEW_137" connectionId="12" autoFormatId="16" applyNumberFormats="0" applyBorderFormats="0" applyFontFormats="1" applyPatternFormats="1" applyAlignmentFormats="0" applyWidthHeightFormats="0"/>
</file>

<file path=xl/queryTables/queryTable52.xml><?xml version="1.0" encoding="utf-8"?>
<queryTable xmlns="http://schemas.openxmlformats.org/spreadsheetml/2006/main" name="PREVIEW_145" connectionId="60" autoFormatId="16" applyNumberFormats="0" applyBorderFormats="0" applyFontFormats="1" applyPatternFormats="1" applyAlignmentFormats="0" applyWidthHeightFormats="0"/>
</file>

<file path=xl/queryTables/queryTable53.xml><?xml version="1.0" encoding="utf-8"?>
<queryTable xmlns="http://schemas.openxmlformats.org/spreadsheetml/2006/main" name="PREVIEW_140" connectionId="64" autoFormatId="16" applyNumberFormats="0" applyBorderFormats="0" applyFontFormats="1" applyPatternFormats="1" applyAlignmentFormats="0" applyWidthHeightFormats="0"/>
</file>

<file path=xl/queryTables/queryTable54.xml><?xml version="1.0" encoding="utf-8"?>
<queryTable xmlns="http://schemas.openxmlformats.org/spreadsheetml/2006/main" name="PREVIEW_77" connectionId="18" autoFormatId="16" applyNumberFormats="0" applyBorderFormats="0" applyFontFormats="1" applyPatternFormats="1" applyAlignmentFormats="0" applyWidthHeightFormats="0"/>
</file>

<file path=xl/queryTables/queryTable55.xml><?xml version="1.0" encoding="utf-8"?>
<queryTable xmlns="http://schemas.openxmlformats.org/spreadsheetml/2006/main" name="PREVIEW_98" connectionId="21" autoFormatId="16" applyNumberFormats="0" applyBorderFormats="0" applyFontFormats="1" applyPatternFormats="1" applyAlignmentFormats="0" applyWidthHeightFormats="0"/>
</file>

<file path=xl/queryTables/queryTable56.xml><?xml version="1.0" encoding="utf-8"?>
<queryTable xmlns="http://schemas.openxmlformats.org/spreadsheetml/2006/main" name="PREVIEW_154" connectionId="44" autoFormatId="16" applyNumberFormats="0" applyBorderFormats="0" applyFontFormats="1" applyPatternFormats="1" applyAlignmentFormats="0" applyWidthHeightFormats="0"/>
</file>

<file path=xl/queryTables/queryTable57.xml><?xml version="1.0" encoding="utf-8"?>
<queryTable xmlns="http://schemas.openxmlformats.org/spreadsheetml/2006/main" name="PREVIEW_72" connectionId="4" autoFormatId="16" applyNumberFormats="0" applyBorderFormats="0" applyFontFormats="1" applyPatternFormats="1" applyAlignmentFormats="0" applyWidthHeightFormats="0"/>
</file>

<file path=xl/queryTables/queryTable58.xml><?xml version="1.0" encoding="utf-8"?>
<queryTable xmlns="http://schemas.openxmlformats.org/spreadsheetml/2006/main" name="PREVIEW_93" connectionId="40" autoFormatId="16" applyNumberFormats="0" applyBorderFormats="0" applyFontFormats="1" applyPatternFormats="1" applyAlignmentFormats="0" applyWidthHeightFormats="0"/>
</file>

<file path=xl/queryTables/queryTable59.xml><?xml version="1.0" encoding="utf-8"?>
<queryTable xmlns="http://schemas.openxmlformats.org/spreadsheetml/2006/main" name="PREVIEW_114" connectionId="23"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REVIEW_99" connectionId="56" autoFormatId="16" applyNumberFormats="0" applyBorderFormats="0" applyFontFormats="1" applyPatternFormats="1" applyAlignmentFormats="0" applyWidthHeightFormats="0"/>
</file>

<file path=xl/queryTables/queryTable60.xml><?xml version="1.0" encoding="utf-8"?>
<queryTable xmlns="http://schemas.openxmlformats.org/spreadsheetml/2006/main" name="PREVIEW_119" connectionId="77" autoFormatId="16" applyNumberFormats="0" applyBorderFormats="0" applyFontFormats="1" applyPatternFormats="1" applyAlignmentFormats="0" applyWidthHeightFormats="0"/>
</file>

<file path=xl/queryTables/queryTable61.xml><?xml version="1.0" encoding="utf-8"?>
<queryTable xmlns="http://schemas.openxmlformats.org/spreadsheetml/2006/main" name="PREVIEW_135" connectionId="39" autoFormatId="16" applyNumberFormats="0" applyBorderFormats="0" applyFontFormats="1" applyPatternFormats="1" applyAlignmentFormats="0" applyWidthHeightFormats="0"/>
</file>

<file path=xl/queryTables/queryTable62.xml><?xml version="1.0" encoding="utf-8"?>
<queryTable xmlns="http://schemas.openxmlformats.org/spreadsheetml/2006/main" name="PREVIEW_80" connectionId="38" autoFormatId="16" applyNumberFormats="0" applyBorderFormats="0" applyFontFormats="1" applyPatternFormats="1" applyAlignmentFormats="0" applyWidthHeightFormats="0"/>
</file>

<file path=xl/queryTables/queryTable63.xml><?xml version="1.0" encoding="utf-8"?>
<queryTable xmlns="http://schemas.openxmlformats.org/spreadsheetml/2006/main" name="PREVIEW_85" connectionId="50" autoFormatId="16" applyNumberFormats="0" applyBorderFormats="0" applyFontFormats="1" applyPatternFormats="1" applyAlignmentFormats="0" applyWidthHeightFormats="0"/>
</file>

<file path=xl/queryTables/queryTable64.xml><?xml version="1.0" encoding="utf-8"?>
<queryTable xmlns="http://schemas.openxmlformats.org/spreadsheetml/2006/main" name="PREVIEW_101" connectionId="47" autoFormatId="16" applyNumberFormats="0" applyBorderFormats="0" applyFontFormats="1" applyPatternFormats="1" applyAlignmentFormats="0" applyWidthHeightFormats="0"/>
</file>

<file path=xl/queryTables/queryTable65.xml><?xml version="1.0" encoding="utf-8"?>
<queryTable xmlns="http://schemas.openxmlformats.org/spreadsheetml/2006/main" name="PREVIEW_106" connectionId="72" autoFormatId="16" applyNumberFormats="0" applyBorderFormats="0" applyFontFormats="1" applyPatternFormats="1" applyAlignmentFormats="0" applyWidthHeightFormats="0"/>
</file>

<file path=xl/queryTables/queryTable66.xml><?xml version="1.0" encoding="utf-8"?>
<queryTable xmlns="http://schemas.openxmlformats.org/spreadsheetml/2006/main" name="PREVIEW_122" connectionId="24" autoFormatId="16" applyNumberFormats="0" applyBorderFormats="0" applyFontFormats="1" applyPatternFormats="1" applyAlignmentFormats="0" applyWidthHeightFormats="0"/>
</file>

<file path=xl/queryTables/queryTable67.xml><?xml version="1.0" encoding="utf-8"?>
<queryTable xmlns="http://schemas.openxmlformats.org/spreadsheetml/2006/main" name="PREVIEW_127" connectionId="48" autoFormatId="16" applyNumberFormats="0" applyBorderFormats="0" applyFontFormats="1" applyPatternFormats="1" applyAlignmentFormats="0" applyWidthHeightFormats="0"/>
</file>

<file path=xl/queryTables/queryTable68.xml><?xml version="1.0" encoding="utf-8"?>
<queryTable xmlns="http://schemas.openxmlformats.org/spreadsheetml/2006/main" name="PREVIEW_148" connectionId="7" autoFormatId="16" applyNumberFormats="0" applyBorderFormats="0" applyFontFormats="1" applyPatternFormats="1" applyAlignmentFormats="0" applyWidthHeightFormats="0"/>
</file>

<file path=xl/queryTables/queryTable69.xml><?xml version="1.0" encoding="utf-8"?>
<queryTable xmlns="http://schemas.openxmlformats.org/spreadsheetml/2006/main" name="PREVIEW_130" connectionId="76"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REVIEW_107" connectionId="9" autoFormatId="16" applyNumberFormats="0" applyBorderFormats="0" applyFontFormats="1" applyPatternFormats="1" applyAlignmentFormats="0" applyWidthHeightFormats="0"/>
</file>

<file path=xl/queryTables/queryTable70.xml><?xml version="1.0" encoding="utf-8"?>
<queryTable xmlns="http://schemas.openxmlformats.org/spreadsheetml/2006/main" name="PREVIEW_157" connectionId="84" autoFormatId="16" applyNumberFormats="0" applyBorderFormats="0" applyFontFormats="1" applyPatternFormats="1" applyAlignmentFormats="0" applyWidthHeightFormats="0"/>
</file>

<file path=xl/queryTables/queryTable71.xml><?xml version="1.0" encoding="utf-8"?>
<queryTable xmlns="http://schemas.openxmlformats.org/spreadsheetml/2006/main" name="PREVIEW_143" connectionId="43" autoFormatId="16" applyNumberFormats="0" applyBorderFormats="0" applyFontFormats="1" applyPatternFormats="1" applyAlignmentFormats="0" applyWidthHeightFormats="0"/>
</file>

<file path=xl/queryTables/queryTable72.xml><?xml version="1.0" encoding="utf-8"?>
<queryTable xmlns="http://schemas.openxmlformats.org/spreadsheetml/2006/main" name="PREVIEW_88" connectionId="79" autoFormatId="16" applyNumberFormats="0" applyBorderFormats="0" applyFontFormats="1" applyPatternFormats="1" applyAlignmentFormats="0" applyWidthHeightFormats="0"/>
</file>

<file path=xl/queryTables/queryTable73.xml><?xml version="1.0" encoding="utf-8"?>
<queryTable xmlns="http://schemas.openxmlformats.org/spreadsheetml/2006/main" name="PREVIEW_152" connectionId="41" autoFormatId="16" applyNumberFormats="0" applyBorderFormats="0" applyFontFormats="1" applyPatternFormats="1" applyAlignmentFormats="0" applyWidthHeightFormats="0"/>
</file>

<file path=xl/queryTables/queryTable74.xml><?xml version="1.0" encoding="utf-8"?>
<queryTable xmlns="http://schemas.openxmlformats.org/spreadsheetml/2006/main" name="PREVIEW_83" connectionId="52" autoFormatId="16" applyNumberFormats="0" applyBorderFormats="0" applyFontFormats="1" applyPatternFormats="1" applyAlignmentFormats="0" applyWidthHeightFormats="0"/>
</file>

<file path=xl/queryTables/queryTable75.xml><?xml version="1.0" encoding="utf-8"?>
<queryTable xmlns="http://schemas.openxmlformats.org/spreadsheetml/2006/main" name="PREVIEW_104" connectionId="17" autoFormatId="16" applyNumberFormats="0" applyBorderFormats="0" applyFontFormats="1" applyPatternFormats="1" applyAlignmentFormats="0" applyWidthHeightFormats="0"/>
</file>

<file path=xl/queryTables/queryTable76.xml><?xml version="1.0" encoding="utf-8"?>
<queryTable xmlns="http://schemas.openxmlformats.org/spreadsheetml/2006/main" name="PREVIEW_109" connectionId="45" autoFormatId="16" applyNumberFormats="0" applyBorderFormats="0" applyFontFormats="1" applyPatternFormats="1" applyAlignmentFormats="0" applyWidthHeightFormats="0"/>
</file>

<file path=xl/queryTables/queryTable77.xml><?xml version="1.0" encoding="utf-8"?>
<queryTable xmlns="http://schemas.openxmlformats.org/spreadsheetml/2006/main" name="PREVIEW_125" connectionId="2" autoFormatId="16" applyNumberFormats="0" applyBorderFormats="0" applyFontFormats="1" applyPatternFormats="1" applyAlignmentFormats="0" applyWidthHeightFormats="0"/>
</file>

<file path=xl/queryTables/queryTable78.xml><?xml version="1.0" encoding="utf-8"?>
<queryTable xmlns="http://schemas.openxmlformats.org/spreadsheetml/2006/main" name="PREVIEW_70" connectionId="86" autoFormatId="16" applyNumberFormats="0" applyBorderFormats="0" applyFontFormats="1" applyPatternFormats="1" applyAlignmentFormats="0" applyWidthHeightFormats="0"/>
</file>

<file path=xl/queryTables/queryTable79.xml><?xml version="1.0" encoding="utf-8"?>
<queryTable xmlns="http://schemas.openxmlformats.org/spreadsheetml/2006/main" name="PREVIEW_75" connectionId="2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REVIEW_115" connectionId="8" autoFormatId="16" applyNumberFormats="0" applyBorderFormats="0" applyFontFormats="1" applyPatternFormats="1" applyAlignmentFormats="0" applyWidthHeightFormats="0"/>
</file>

<file path=xl/queryTables/queryTable80.xml><?xml version="1.0" encoding="utf-8"?>
<queryTable xmlns="http://schemas.openxmlformats.org/spreadsheetml/2006/main" name="PREVIEW_91" connectionId="61" autoFormatId="16" applyNumberFormats="0" applyBorderFormats="0" applyFontFormats="1" applyPatternFormats="1" applyAlignmentFormats="0" applyWidthHeightFormats="0"/>
</file>

<file path=xl/queryTables/queryTable81.xml><?xml version="1.0" encoding="utf-8"?>
<queryTable xmlns="http://schemas.openxmlformats.org/spreadsheetml/2006/main" name="PREVIEW_96" connectionId="33" autoFormatId="16" applyNumberFormats="0" applyBorderFormats="0" applyFontFormats="1" applyPatternFormats="1" applyAlignmentFormats="0" applyWidthHeightFormats="0"/>
</file>

<file path=xl/queryTables/queryTable82.xml><?xml version="1.0" encoding="utf-8"?>
<queryTable xmlns="http://schemas.openxmlformats.org/spreadsheetml/2006/main" name="PREVIEW_112" connectionId="27" autoFormatId="16" applyNumberFormats="0" applyBorderFormats="0" applyFontFormats="1" applyPatternFormats="1" applyAlignmentFormats="0" applyWidthHeightFormats="0"/>
</file>

<file path=xl/queryTables/queryTable83.xml><?xml version="1.0" encoding="utf-8"?>
<queryTable xmlns="http://schemas.openxmlformats.org/spreadsheetml/2006/main" name="PREVIEW_117" connectionId="53" autoFormatId="16" applyNumberFormats="0" applyBorderFormats="0" applyFontFormats="1" applyPatternFormats="1" applyAlignmentFormats="0" applyWidthHeightFormats="0"/>
</file>

<file path=xl/queryTables/queryTable84.xml><?xml version="1.0" encoding="utf-8"?>
<queryTable xmlns="http://schemas.openxmlformats.org/spreadsheetml/2006/main" name="PREVIEW_138" connectionId="25" autoFormatId="16" applyNumberFormats="0" applyBorderFormats="0" applyFontFormats="1" applyPatternFormats="1" applyAlignmentFormats="0" applyWidthHeightFormats="0"/>
</file>

<file path=xl/queryTables/queryTable85.xml><?xml version="1.0" encoding="utf-8"?>
<queryTable xmlns="http://schemas.openxmlformats.org/spreadsheetml/2006/main" name="PREVIEW_120" connectionId="15" autoFormatId="16" applyNumberFormats="0" applyBorderFormats="0" applyFontFormats="1" applyPatternFormats="1" applyAlignmentFormats="0" applyWidthHeightFormats="0"/>
</file>

<file path=xl/queryTables/queryTable86.xml><?xml version="1.0" encoding="utf-8"?>
<queryTable xmlns="http://schemas.openxmlformats.org/spreadsheetml/2006/main" name="PREVIEW_141" connectionId="28" autoFormatId="16" applyNumberFormats="0" applyBorderFormats="0" applyFontFormats="1" applyPatternFormats="1" applyAlignmentFormats="0" applyWidthHeightFormats="0"/>
</file>

<file path=xl/queryTables/queryTable87.xml><?xml version="1.0" encoding="utf-8"?>
<queryTable xmlns="http://schemas.openxmlformats.org/spreadsheetml/2006/main" name="PREVIEW_146" connectionId="10" autoFormatId="16" applyNumberFormats="0" applyBorderFormats="0" applyFontFormats="1" applyPatternFormats="1" applyAlignmentFormats="0" applyWidthHeightFormats="0"/>
</file>

<file path=xl/queryTables/queryTable88.xml><?xml version="1.0" encoding="utf-8"?>
<queryTable xmlns="http://schemas.openxmlformats.org/spreadsheetml/2006/main" name="PREVIEW_133" connectionId="46" autoFormatId="16" applyNumberFormats="0" applyBorderFormats="0" applyFontFormats="1" applyPatternFormats="1" applyAlignmentFormats="0" applyWidthHeightFormats="0"/>
</file>

<file path=xl/queryTables/queryTable89.xml><?xml version="1.0" encoding="utf-8"?>
<queryTable xmlns="http://schemas.openxmlformats.org/spreadsheetml/2006/main" name="AGE CRED AUG (1)" connectionId="1"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REVIEW_128" connectionId="7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9" Type="http://schemas.openxmlformats.org/officeDocument/2006/relationships/queryTable" Target="../queryTables/queryTable38.xml"/><Relationship Id="rId21" Type="http://schemas.openxmlformats.org/officeDocument/2006/relationships/queryTable" Target="../queryTables/queryTable20.xml"/><Relationship Id="rId34" Type="http://schemas.openxmlformats.org/officeDocument/2006/relationships/queryTable" Target="../queryTables/queryTable33.xml"/><Relationship Id="rId42" Type="http://schemas.openxmlformats.org/officeDocument/2006/relationships/queryTable" Target="../queryTables/queryTable41.xml"/><Relationship Id="rId47" Type="http://schemas.openxmlformats.org/officeDocument/2006/relationships/queryTable" Target="../queryTables/queryTable46.xml"/><Relationship Id="rId50" Type="http://schemas.openxmlformats.org/officeDocument/2006/relationships/queryTable" Target="../queryTables/queryTable49.xml"/><Relationship Id="rId55" Type="http://schemas.openxmlformats.org/officeDocument/2006/relationships/queryTable" Target="../queryTables/queryTable54.xml"/><Relationship Id="rId63" Type="http://schemas.openxmlformats.org/officeDocument/2006/relationships/queryTable" Target="../queryTables/queryTable62.xml"/><Relationship Id="rId68" Type="http://schemas.openxmlformats.org/officeDocument/2006/relationships/queryTable" Target="../queryTables/queryTable67.xml"/><Relationship Id="rId76" Type="http://schemas.openxmlformats.org/officeDocument/2006/relationships/queryTable" Target="../queryTables/queryTable75.xml"/><Relationship Id="rId84" Type="http://schemas.openxmlformats.org/officeDocument/2006/relationships/queryTable" Target="../queryTables/queryTable83.xml"/><Relationship Id="rId89" Type="http://schemas.openxmlformats.org/officeDocument/2006/relationships/queryTable" Target="../queryTables/queryTable88.xml"/><Relationship Id="rId7" Type="http://schemas.openxmlformats.org/officeDocument/2006/relationships/queryTable" Target="../queryTables/queryTable6.xml"/><Relationship Id="rId71" Type="http://schemas.openxmlformats.org/officeDocument/2006/relationships/queryTable" Target="../queryTables/queryTable70.xml"/><Relationship Id="rId2" Type="http://schemas.openxmlformats.org/officeDocument/2006/relationships/queryTable" Target="../queryTables/queryTable1.xml"/><Relationship Id="rId16" Type="http://schemas.openxmlformats.org/officeDocument/2006/relationships/queryTable" Target="../queryTables/queryTable15.xml"/><Relationship Id="rId29" Type="http://schemas.openxmlformats.org/officeDocument/2006/relationships/queryTable" Target="../queryTables/queryTable28.xml"/><Relationship Id="rId11" Type="http://schemas.openxmlformats.org/officeDocument/2006/relationships/queryTable" Target="../queryTables/queryTable10.xml"/><Relationship Id="rId24" Type="http://schemas.openxmlformats.org/officeDocument/2006/relationships/queryTable" Target="../queryTables/queryTable23.xml"/><Relationship Id="rId32" Type="http://schemas.openxmlformats.org/officeDocument/2006/relationships/queryTable" Target="../queryTables/queryTable31.xml"/><Relationship Id="rId37" Type="http://schemas.openxmlformats.org/officeDocument/2006/relationships/queryTable" Target="../queryTables/queryTable36.xml"/><Relationship Id="rId40" Type="http://schemas.openxmlformats.org/officeDocument/2006/relationships/queryTable" Target="../queryTables/queryTable39.xml"/><Relationship Id="rId45" Type="http://schemas.openxmlformats.org/officeDocument/2006/relationships/queryTable" Target="../queryTables/queryTable44.xml"/><Relationship Id="rId53" Type="http://schemas.openxmlformats.org/officeDocument/2006/relationships/queryTable" Target="../queryTables/queryTable52.xml"/><Relationship Id="rId58" Type="http://schemas.openxmlformats.org/officeDocument/2006/relationships/queryTable" Target="../queryTables/queryTable57.xml"/><Relationship Id="rId66" Type="http://schemas.openxmlformats.org/officeDocument/2006/relationships/queryTable" Target="../queryTables/queryTable65.xml"/><Relationship Id="rId74" Type="http://schemas.openxmlformats.org/officeDocument/2006/relationships/queryTable" Target="../queryTables/queryTable73.xml"/><Relationship Id="rId79" Type="http://schemas.openxmlformats.org/officeDocument/2006/relationships/queryTable" Target="../queryTables/queryTable78.xml"/><Relationship Id="rId87" Type="http://schemas.openxmlformats.org/officeDocument/2006/relationships/queryTable" Target="../queryTables/queryTable86.xml"/><Relationship Id="rId5" Type="http://schemas.openxmlformats.org/officeDocument/2006/relationships/queryTable" Target="../queryTables/queryTable4.xml"/><Relationship Id="rId61" Type="http://schemas.openxmlformats.org/officeDocument/2006/relationships/queryTable" Target="../queryTables/queryTable60.xml"/><Relationship Id="rId82" Type="http://schemas.openxmlformats.org/officeDocument/2006/relationships/queryTable" Target="../queryTables/queryTable81.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 Id="rId30" Type="http://schemas.openxmlformats.org/officeDocument/2006/relationships/queryTable" Target="../queryTables/queryTable29.xml"/><Relationship Id="rId35" Type="http://schemas.openxmlformats.org/officeDocument/2006/relationships/queryTable" Target="../queryTables/queryTable34.xml"/><Relationship Id="rId43" Type="http://schemas.openxmlformats.org/officeDocument/2006/relationships/queryTable" Target="../queryTables/queryTable42.xml"/><Relationship Id="rId48" Type="http://schemas.openxmlformats.org/officeDocument/2006/relationships/queryTable" Target="../queryTables/queryTable47.xml"/><Relationship Id="rId56" Type="http://schemas.openxmlformats.org/officeDocument/2006/relationships/queryTable" Target="../queryTables/queryTable55.xml"/><Relationship Id="rId64" Type="http://schemas.openxmlformats.org/officeDocument/2006/relationships/queryTable" Target="../queryTables/queryTable63.xml"/><Relationship Id="rId69" Type="http://schemas.openxmlformats.org/officeDocument/2006/relationships/queryTable" Target="../queryTables/queryTable68.xml"/><Relationship Id="rId77" Type="http://schemas.openxmlformats.org/officeDocument/2006/relationships/queryTable" Target="../queryTables/queryTable76.xml"/><Relationship Id="rId8" Type="http://schemas.openxmlformats.org/officeDocument/2006/relationships/queryTable" Target="../queryTables/queryTable7.xml"/><Relationship Id="rId51" Type="http://schemas.openxmlformats.org/officeDocument/2006/relationships/queryTable" Target="../queryTables/queryTable50.xml"/><Relationship Id="rId72" Type="http://schemas.openxmlformats.org/officeDocument/2006/relationships/queryTable" Target="../queryTables/queryTable71.xml"/><Relationship Id="rId80" Type="http://schemas.openxmlformats.org/officeDocument/2006/relationships/queryTable" Target="../queryTables/queryTable79.xml"/><Relationship Id="rId85" Type="http://schemas.openxmlformats.org/officeDocument/2006/relationships/queryTable" Target="../queryTables/queryTable84.xml"/><Relationship Id="rId3" Type="http://schemas.openxmlformats.org/officeDocument/2006/relationships/queryTable" Target="../queryTables/queryTable2.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33" Type="http://schemas.openxmlformats.org/officeDocument/2006/relationships/queryTable" Target="../queryTables/queryTable32.xml"/><Relationship Id="rId38" Type="http://schemas.openxmlformats.org/officeDocument/2006/relationships/queryTable" Target="../queryTables/queryTable37.xml"/><Relationship Id="rId46" Type="http://schemas.openxmlformats.org/officeDocument/2006/relationships/queryTable" Target="../queryTables/queryTable45.xml"/><Relationship Id="rId59" Type="http://schemas.openxmlformats.org/officeDocument/2006/relationships/queryTable" Target="../queryTables/queryTable58.xml"/><Relationship Id="rId67" Type="http://schemas.openxmlformats.org/officeDocument/2006/relationships/queryTable" Target="../queryTables/queryTable66.xml"/><Relationship Id="rId20" Type="http://schemas.openxmlformats.org/officeDocument/2006/relationships/queryTable" Target="../queryTables/queryTable19.xml"/><Relationship Id="rId41" Type="http://schemas.openxmlformats.org/officeDocument/2006/relationships/queryTable" Target="../queryTables/queryTable40.xml"/><Relationship Id="rId54" Type="http://schemas.openxmlformats.org/officeDocument/2006/relationships/queryTable" Target="../queryTables/queryTable53.xml"/><Relationship Id="rId62" Type="http://schemas.openxmlformats.org/officeDocument/2006/relationships/queryTable" Target="../queryTables/queryTable61.xml"/><Relationship Id="rId70" Type="http://schemas.openxmlformats.org/officeDocument/2006/relationships/queryTable" Target="../queryTables/queryTable69.xml"/><Relationship Id="rId75" Type="http://schemas.openxmlformats.org/officeDocument/2006/relationships/queryTable" Target="../queryTables/queryTable74.xml"/><Relationship Id="rId83" Type="http://schemas.openxmlformats.org/officeDocument/2006/relationships/queryTable" Target="../queryTables/queryTable82.xml"/><Relationship Id="rId88" Type="http://schemas.openxmlformats.org/officeDocument/2006/relationships/queryTable" Target="../queryTables/queryTable87.xml"/><Relationship Id="rId1" Type="http://schemas.openxmlformats.org/officeDocument/2006/relationships/printerSettings" Target="../printerSettings/printerSettings2.bin"/><Relationship Id="rId6" Type="http://schemas.openxmlformats.org/officeDocument/2006/relationships/queryTable" Target="../queryTables/queryTable5.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36" Type="http://schemas.openxmlformats.org/officeDocument/2006/relationships/queryTable" Target="../queryTables/queryTable35.xml"/><Relationship Id="rId49" Type="http://schemas.openxmlformats.org/officeDocument/2006/relationships/queryTable" Target="../queryTables/queryTable48.xml"/><Relationship Id="rId57" Type="http://schemas.openxmlformats.org/officeDocument/2006/relationships/queryTable" Target="../queryTables/queryTable56.xml"/><Relationship Id="rId10" Type="http://schemas.openxmlformats.org/officeDocument/2006/relationships/queryTable" Target="../queryTables/queryTable9.xml"/><Relationship Id="rId31" Type="http://schemas.openxmlformats.org/officeDocument/2006/relationships/queryTable" Target="../queryTables/queryTable30.xml"/><Relationship Id="rId44" Type="http://schemas.openxmlformats.org/officeDocument/2006/relationships/queryTable" Target="../queryTables/queryTable43.xml"/><Relationship Id="rId52" Type="http://schemas.openxmlformats.org/officeDocument/2006/relationships/queryTable" Target="../queryTables/queryTable51.xml"/><Relationship Id="rId60" Type="http://schemas.openxmlformats.org/officeDocument/2006/relationships/queryTable" Target="../queryTables/queryTable59.xml"/><Relationship Id="rId65" Type="http://schemas.openxmlformats.org/officeDocument/2006/relationships/queryTable" Target="../queryTables/queryTable64.xml"/><Relationship Id="rId73" Type="http://schemas.openxmlformats.org/officeDocument/2006/relationships/queryTable" Target="../queryTables/queryTable72.xml"/><Relationship Id="rId78" Type="http://schemas.openxmlformats.org/officeDocument/2006/relationships/queryTable" Target="../queryTables/queryTable77.xml"/><Relationship Id="rId81" Type="http://schemas.openxmlformats.org/officeDocument/2006/relationships/queryTable" Target="../queryTables/queryTable80.xml"/><Relationship Id="rId86" Type="http://schemas.openxmlformats.org/officeDocument/2006/relationships/queryTable" Target="../queryTables/queryTable8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8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3"/>
  <sheetViews>
    <sheetView topLeftCell="A4" workbookViewId="0">
      <selection activeCell="H19" sqref="H19"/>
    </sheetView>
  </sheetViews>
  <sheetFormatPr defaultColWidth="9.140625" defaultRowHeight="15.75" x14ac:dyDescent="0.25"/>
  <cols>
    <col min="1" max="1" width="35.42578125" style="25" customWidth="1"/>
    <col min="2" max="2" width="17.42578125" style="25" customWidth="1"/>
    <col min="3" max="3" width="18.85546875" style="25" customWidth="1"/>
    <col min="4" max="4" width="15.85546875" style="25" customWidth="1"/>
    <col min="5" max="5" width="15.5703125" style="25" customWidth="1"/>
    <col min="6" max="6" width="15.28515625" style="25" customWidth="1"/>
    <col min="7" max="7" width="16.85546875" style="25" customWidth="1"/>
    <col min="8" max="8" width="12" style="28" customWidth="1"/>
    <col min="9" max="9" width="20.85546875" style="25" bestFit="1" customWidth="1"/>
    <col min="10" max="257" width="9.140625" style="25"/>
    <col min="258" max="258" width="29.7109375" style="25" customWidth="1"/>
    <col min="259" max="259" width="15.140625" style="25" customWidth="1"/>
    <col min="260" max="260" width="15.28515625" style="25" customWidth="1"/>
    <col min="261" max="261" width="15.85546875" style="25" customWidth="1"/>
    <col min="262" max="262" width="16.85546875" style="25" customWidth="1"/>
    <col min="263" max="263" width="15.7109375" style="25" customWidth="1"/>
    <col min="264" max="264" width="14.7109375" style="25" customWidth="1"/>
    <col min="265" max="265" width="13.85546875" style="25" customWidth="1"/>
    <col min="266" max="513" width="9.140625" style="25"/>
    <col min="514" max="514" width="29.7109375" style="25" customWidth="1"/>
    <col min="515" max="515" width="15.140625" style="25" customWidth="1"/>
    <col min="516" max="516" width="15.28515625" style="25" customWidth="1"/>
    <col min="517" max="517" width="15.85546875" style="25" customWidth="1"/>
    <col min="518" max="518" width="16.85546875" style="25" customWidth="1"/>
    <col min="519" max="519" width="15.7109375" style="25" customWidth="1"/>
    <col min="520" max="520" width="14.7109375" style="25" customWidth="1"/>
    <col min="521" max="521" width="13.85546875" style="25" customWidth="1"/>
    <col min="522" max="769" width="9.140625" style="25"/>
    <col min="770" max="770" width="29.7109375" style="25" customWidth="1"/>
    <col min="771" max="771" width="15.140625" style="25" customWidth="1"/>
    <col min="772" max="772" width="15.28515625" style="25" customWidth="1"/>
    <col min="773" max="773" width="15.85546875" style="25" customWidth="1"/>
    <col min="774" max="774" width="16.85546875" style="25" customWidth="1"/>
    <col min="775" max="775" width="15.7109375" style="25" customWidth="1"/>
    <col min="776" max="776" width="14.7109375" style="25" customWidth="1"/>
    <col min="777" max="777" width="13.85546875" style="25" customWidth="1"/>
    <col min="778" max="1025" width="9.140625" style="25"/>
    <col min="1026" max="1026" width="29.7109375" style="25" customWidth="1"/>
    <col min="1027" max="1027" width="15.140625" style="25" customWidth="1"/>
    <col min="1028" max="1028" width="15.28515625" style="25" customWidth="1"/>
    <col min="1029" max="1029" width="15.85546875" style="25" customWidth="1"/>
    <col min="1030" max="1030" width="16.85546875" style="25" customWidth="1"/>
    <col min="1031" max="1031" width="15.7109375" style="25" customWidth="1"/>
    <col min="1032" max="1032" width="14.7109375" style="25" customWidth="1"/>
    <col min="1033" max="1033" width="13.85546875" style="25" customWidth="1"/>
    <col min="1034" max="1281" width="9.140625" style="25"/>
    <col min="1282" max="1282" width="29.7109375" style="25" customWidth="1"/>
    <col min="1283" max="1283" width="15.140625" style="25" customWidth="1"/>
    <col min="1284" max="1284" width="15.28515625" style="25" customWidth="1"/>
    <col min="1285" max="1285" width="15.85546875" style="25" customWidth="1"/>
    <col min="1286" max="1286" width="16.85546875" style="25" customWidth="1"/>
    <col min="1287" max="1287" width="15.7109375" style="25" customWidth="1"/>
    <col min="1288" max="1288" width="14.7109375" style="25" customWidth="1"/>
    <col min="1289" max="1289" width="13.85546875" style="25" customWidth="1"/>
    <col min="1290" max="1537" width="9.140625" style="25"/>
    <col min="1538" max="1538" width="29.7109375" style="25" customWidth="1"/>
    <col min="1539" max="1539" width="15.140625" style="25" customWidth="1"/>
    <col min="1540" max="1540" width="15.28515625" style="25" customWidth="1"/>
    <col min="1541" max="1541" width="15.85546875" style="25" customWidth="1"/>
    <col min="1542" max="1542" width="16.85546875" style="25" customWidth="1"/>
    <col min="1543" max="1543" width="15.7109375" style="25" customWidth="1"/>
    <col min="1544" max="1544" width="14.7109375" style="25" customWidth="1"/>
    <col min="1545" max="1545" width="13.85546875" style="25" customWidth="1"/>
    <col min="1546" max="1793" width="9.140625" style="25"/>
    <col min="1794" max="1794" width="29.7109375" style="25" customWidth="1"/>
    <col min="1795" max="1795" width="15.140625" style="25" customWidth="1"/>
    <col min="1796" max="1796" width="15.28515625" style="25" customWidth="1"/>
    <col min="1797" max="1797" width="15.85546875" style="25" customWidth="1"/>
    <col min="1798" max="1798" width="16.85546875" style="25" customWidth="1"/>
    <col min="1799" max="1799" width="15.7109375" style="25" customWidth="1"/>
    <col min="1800" max="1800" width="14.7109375" style="25" customWidth="1"/>
    <col min="1801" max="1801" width="13.85546875" style="25" customWidth="1"/>
    <col min="1802" max="2049" width="9.140625" style="25"/>
    <col min="2050" max="2050" width="29.7109375" style="25" customWidth="1"/>
    <col min="2051" max="2051" width="15.140625" style="25" customWidth="1"/>
    <col min="2052" max="2052" width="15.28515625" style="25" customWidth="1"/>
    <col min="2053" max="2053" width="15.85546875" style="25" customWidth="1"/>
    <col min="2054" max="2054" width="16.85546875" style="25" customWidth="1"/>
    <col min="2055" max="2055" width="15.7109375" style="25" customWidth="1"/>
    <col min="2056" max="2056" width="14.7109375" style="25" customWidth="1"/>
    <col min="2057" max="2057" width="13.85546875" style="25" customWidth="1"/>
    <col min="2058" max="2305" width="9.140625" style="25"/>
    <col min="2306" max="2306" width="29.7109375" style="25" customWidth="1"/>
    <col min="2307" max="2307" width="15.140625" style="25" customWidth="1"/>
    <col min="2308" max="2308" width="15.28515625" style="25" customWidth="1"/>
    <col min="2309" max="2309" width="15.85546875" style="25" customWidth="1"/>
    <col min="2310" max="2310" width="16.85546875" style="25" customWidth="1"/>
    <col min="2311" max="2311" width="15.7109375" style="25" customWidth="1"/>
    <col min="2312" max="2312" width="14.7109375" style="25" customWidth="1"/>
    <col min="2313" max="2313" width="13.85546875" style="25" customWidth="1"/>
    <col min="2314" max="2561" width="9.140625" style="25"/>
    <col min="2562" max="2562" width="29.7109375" style="25" customWidth="1"/>
    <col min="2563" max="2563" width="15.140625" style="25" customWidth="1"/>
    <col min="2564" max="2564" width="15.28515625" style="25" customWidth="1"/>
    <col min="2565" max="2565" width="15.85546875" style="25" customWidth="1"/>
    <col min="2566" max="2566" width="16.85546875" style="25" customWidth="1"/>
    <col min="2567" max="2567" width="15.7109375" style="25" customWidth="1"/>
    <col min="2568" max="2568" width="14.7109375" style="25" customWidth="1"/>
    <col min="2569" max="2569" width="13.85546875" style="25" customWidth="1"/>
    <col min="2570" max="2817" width="9.140625" style="25"/>
    <col min="2818" max="2818" width="29.7109375" style="25" customWidth="1"/>
    <col min="2819" max="2819" width="15.140625" style="25" customWidth="1"/>
    <col min="2820" max="2820" width="15.28515625" style="25" customWidth="1"/>
    <col min="2821" max="2821" width="15.85546875" style="25" customWidth="1"/>
    <col min="2822" max="2822" width="16.85546875" style="25" customWidth="1"/>
    <col min="2823" max="2823" width="15.7109375" style="25" customWidth="1"/>
    <col min="2824" max="2824" width="14.7109375" style="25" customWidth="1"/>
    <col min="2825" max="2825" width="13.85546875" style="25" customWidth="1"/>
    <col min="2826" max="3073" width="9.140625" style="25"/>
    <col min="3074" max="3074" width="29.7109375" style="25" customWidth="1"/>
    <col min="3075" max="3075" width="15.140625" style="25" customWidth="1"/>
    <col min="3076" max="3076" width="15.28515625" style="25" customWidth="1"/>
    <col min="3077" max="3077" width="15.85546875" style="25" customWidth="1"/>
    <col min="3078" max="3078" width="16.85546875" style="25" customWidth="1"/>
    <col min="3079" max="3079" width="15.7109375" style="25" customWidth="1"/>
    <col min="3080" max="3080" width="14.7109375" style="25" customWidth="1"/>
    <col min="3081" max="3081" width="13.85546875" style="25" customWidth="1"/>
    <col min="3082" max="3329" width="9.140625" style="25"/>
    <col min="3330" max="3330" width="29.7109375" style="25" customWidth="1"/>
    <col min="3331" max="3331" width="15.140625" style="25" customWidth="1"/>
    <col min="3332" max="3332" width="15.28515625" style="25" customWidth="1"/>
    <col min="3333" max="3333" width="15.85546875" style="25" customWidth="1"/>
    <col min="3334" max="3334" width="16.85546875" style="25" customWidth="1"/>
    <col min="3335" max="3335" width="15.7109375" style="25" customWidth="1"/>
    <col min="3336" max="3336" width="14.7109375" style="25" customWidth="1"/>
    <col min="3337" max="3337" width="13.85546875" style="25" customWidth="1"/>
    <col min="3338" max="3585" width="9.140625" style="25"/>
    <col min="3586" max="3586" width="29.7109375" style="25" customWidth="1"/>
    <col min="3587" max="3587" width="15.140625" style="25" customWidth="1"/>
    <col min="3588" max="3588" width="15.28515625" style="25" customWidth="1"/>
    <col min="3589" max="3589" width="15.85546875" style="25" customWidth="1"/>
    <col min="3590" max="3590" width="16.85546875" style="25" customWidth="1"/>
    <col min="3591" max="3591" width="15.7109375" style="25" customWidth="1"/>
    <col min="3592" max="3592" width="14.7109375" style="25" customWidth="1"/>
    <col min="3593" max="3593" width="13.85546875" style="25" customWidth="1"/>
    <col min="3594" max="3841" width="9.140625" style="25"/>
    <col min="3842" max="3842" width="29.7109375" style="25" customWidth="1"/>
    <col min="3843" max="3843" width="15.140625" style="25" customWidth="1"/>
    <col min="3844" max="3844" width="15.28515625" style="25" customWidth="1"/>
    <col min="3845" max="3845" width="15.85546875" style="25" customWidth="1"/>
    <col min="3846" max="3846" width="16.85546875" style="25" customWidth="1"/>
    <col min="3847" max="3847" width="15.7109375" style="25" customWidth="1"/>
    <col min="3848" max="3848" width="14.7109375" style="25" customWidth="1"/>
    <col min="3849" max="3849" width="13.85546875" style="25" customWidth="1"/>
    <col min="3850" max="4097" width="9.140625" style="25"/>
    <col min="4098" max="4098" width="29.7109375" style="25" customWidth="1"/>
    <col min="4099" max="4099" width="15.140625" style="25" customWidth="1"/>
    <col min="4100" max="4100" width="15.28515625" style="25" customWidth="1"/>
    <col min="4101" max="4101" width="15.85546875" style="25" customWidth="1"/>
    <col min="4102" max="4102" width="16.85546875" style="25" customWidth="1"/>
    <col min="4103" max="4103" width="15.7109375" style="25" customWidth="1"/>
    <col min="4104" max="4104" width="14.7109375" style="25" customWidth="1"/>
    <col min="4105" max="4105" width="13.85546875" style="25" customWidth="1"/>
    <col min="4106" max="4353" width="9.140625" style="25"/>
    <col min="4354" max="4354" width="29.7109375" style="25" customWidth="1"/>
    <col min="4355" max="4355" width="15.140625" style="25" customWidth="1"/>
    <col min="4356" max="4356" width="15.28515625" style="25" customWidth="1"/>
    <col min="4357" max="4357" width="15.85546875" style="25" customWidth="1"/>
    <col min="4358" max="4358" width="16.85546875" style="25" customWidth="1"/>
    <col min="4359" max="4359" width="15.7109375" style="25" customWidth="1"/>
    <col min="4360" max="4360" width="14.7109375" style="25" customWidth="1"/>
    <col min="4361" max="4361" width="13.85546875" style="25" customWidth="1"/>
    <col min="4362" max="4609" width="9.140625" style="25"/>
    <col min="4610" max="4610" width="29.7109375" style="25" customWidth="1"/>
    <col min="4611" max="4611" width="15.140625" style="25" customWidth="1"/>
    <col min="4612" max="4612" width="15.28515625" style="25" customWidth="1"/>
    <col min="4613" max="4613" width="15.85546875" style="25" customWidth="1"/>
    <col min="4614" max="4614" width="16.85546875" style="25" customWidth="1"/>
    <col min="4615" max="4615" width="15.7109375" style="25" customWidth="1"/>
    <col min="4616" max="4616" width="14.7109375" style="25" customWidth="1"/>
    <col min="4617" max="4617" width="13.85546875" style="25" customWidth="1"/>
    <col min="4618" max="4865" width="9.140625" style="25"/>
    <col min="4866" max="4866" width="29.7109375" style="25" customWidth="1"/>
    <col min="4867" max="4867" width="15.140625" style="25" customWidth="1"/>
    <col min="4868" max="4868" width="15.28515625" style="25" customWidth="1"/>
    <col min="4869" max="4869" width="15.85546875" style="25" customWidth="1"/>
    <col min="4870" max="4870" width="16.85546875" style="25" customWidth="1"/>
    <col min="4871" max="4871" width="15.7109375" style="25" customWidth="1"/>
    <col min="4872" max="4872" width="14.7109375" style="25" customWidth="1"/>
    <col min="4873" max="4873" width="13.85546875" style="25" customWidth="1"/>
    <col min="4874" max="5121" width="9.140625" style="25"/>
    <col min="5122" max="5122" width="29.7109375" style="25" customWidth="1"/>
    <col min="5123" max="5123" width="15.140625" style="25" customWidth="1"/>
    <col min="5124" max="5124" width="15.28515625" style="25" customWidth="1"/>
    <col min="5125" max="5125" width="15.85546875" style="25" customWidth="1"/>
    <col min="5126" max="5126" width="16.85546875" style="25" customWidth="1"/>
    <col min="5127" max="5127" width="15.7109375" style="25" customWidth="1"/>
    <col min="5128" max="5128" width="14.7109375" style="25" customWidth="1"/>
    <col min="5129" max="5129" width="13.85546875" style="25" customWidth="1"/>
    <col min="5130" max="5377" width="9.140625" style="25"/>
    <col min="5378" max="5378" width="29.7109375" style="25" customWidth="1"/>
    <col min="5379" max="5379" width="15.140625" style="25" customWidth="1"/>
    <col min="5380" max="5380" width="15.28515625" style="25" customWidth="1"/>
    <col min="5381" max="5381" width="15.85546875" style="25" customWidth="1"/>
    <col min="5382" max="5382" width="16.85546875" style="25" customWidth="1"/>
    <col min="5383" max="5383" width="15.7109375" style="25" customWidth="1"/>
    <col min="5384" max="5384" width="14.7109375" style="25" customWidth="1"/>
    <col min="5385" max="5385" width="13.85546875" style="25" customWidth="1"/>
    <col min="5386" max="5633" width="9.140625" style="25"/>
    <col min="5634" max="5634" width="29.7109375" style="25" customWidth="1"/>
    <col min="5635" max="5635" width="15.140625" style="25" customWidth="1"/>
    <col min="5636" max="5636" width="15.28515625" style="25" customWidth="1"/>
    <col min="5637" max="5637" width="15.85546875" style="25" customWidth="1"/>
    <col min="5638" max="5638" width="16.85546875" style="25" customWidth="1"/>
    <col min="5639" max="5639" width="15.7109375" style="25" customWidth="1"/>
    <col min="5640" max="5640" width="14.7109375" style="25" customWidth="1"/>
    <col min="5641" max="5641" width="13.85546875" style="25" customWidth="1"/>
    <col min="5642" max="5889" width="9.140625" style="25"/>
    <col min="5890" max="5890" width="29.7109375" style="25" customWidth="1"/>
    <col min="5891" max="5891" width="15.140625" style="25" customWidth="1"/>
    <col min="5892" max="5892" width="15.28515625" style="25" customWidth="1"/>
    <col min="5893" max="5893" width="15.85546875" style="25" customWidth="1"/>
    <col min="5894" max="5894" width="16.85546875" style="25" customWidth="1"/>
    <col min="5895" max="5895" width="15.7109375" style="25" customWidth="1"/>
    <col min="5896" max="5896" width="14.7109375" style="25" customWidth="1"/>
    <col min="5897" max="5897" width="13.85546875" style="25" customWidth="1"/>
    <col min="5898" max="6145" width="9.140625" style="25"/>
    <col min="6146" max="6146" width="29.7109375" style="25" customWidth="1"/>
    <col min="6147" max="6147" width="15.140625" style="25" customWidth="1"/>
    <col min="6148" max="6148" width="15.28515625" style="25" customWidth="1"/>
    <col min="6149" max="6149" width="15.85546875" style="25" customWidth="1"/>
    <col min="6150" max="6150" width="16.85546875" style="25" customWidth="1"/>
    <col min="6151" max="6151" width="15.7109375" style="25" customWidth="1"/>
    <col min="6152" max="6152" width="14.7109375" style="25" customWidth="1"/>
    <col min="6153" max="6153" width="13.85546875" style="25" customWidth="1"/>
    <col min="6154" max="6401" width="9.140625" style="25"/>
    <col min="6402" max="6402" width="29.7109375" style="25" customWidth="1"/>
    <col min="6403" max="6403" width="15.140625" style="25" customWidth="1"/>
    <col min="6404" max="6404" width="15.28515625" style="25" customWidth="1"/>
    <col min="6405" max="6405" width="15.85546875" style="25" customWidth="1"/>
    <col min="6406" max="6406" width="16.85546875" style="25" customWidth="1"/>
    <col min="6407" max="6407" width="15.7109375" style="25" customWidth="1"/>
    <col min="6408" max="6408" width="14.7109375" style="25" customWidth="1"/>
    <col min="6409" max="6409" width="13.85546875" style="25" customWidth="1"/>
    <col min="6410" max="6657" width="9.140625" style="25"/>
    <col min="6658" max="6658" width="29.7109375" style="25" customWidth="1"/>
    <col min="6659" max="6659" width="15.140625" style="25" customWidth="1"/>
    <col min="6660" max="6660" width="15.28515625" style="25" customWidth="1"/>
    <col min="6661" max="6661" width="15.85546875" style="25" customWidth="1"/>
    <col min="6662" max="6662" width="16.85546875" style="25" customWidth="1"/>
    <col min="6663" max="6663" width="15.7109375" style="25" customWidth="1"/>
    <col min="6664" max="6664" width="14.7109375" style="25" customWidth="1"/>
    <col min="6665" max="6665" width="13.85546875" style="25" customWidth="1"/>
    <col min="6666" max="6913" width="9.140625" style="25"/>
    <col min="6914" max="6914" width="29.7109375" style="25" customWidth="1"/>
    <col min="6915" max="6915" width="15.140625" style="25" customWidth="1"/>
    <col min="6916" max="6916" width="15.28515625" style="25" customWidth="1"/>
    <col min="6917" max="6917" width="15.85546875" style="25" customWidth="1"/>
    <col min="6918" max="6918" width="16.85546875" style="25" customWidth="1"/>
    <col min="6919" max="6919" width="15.7109375" style="25" customWidth="1"/>
    <col min="6920" max="6920" width="14.7109375" style="25" customWidth="1"/>
    <col min="6921" max="6921" width="13.85546875" style="25" customWidth="1"/>
    <col min="6922" max="7169" width="9.140625" style="25"/>
    <col min="7170" max="7170" width="29.7109375" style="25" customWidth="1"/>
    <col min="7171" max="7171" width="15.140625" style="25" customWidth="1"/>
    <col min="7172" max="7172" width="15.28515625" style="25" customWidth="1"/>
    <col min="7173" max="7173" width="15.85546875" style="25" customWidth="1"/>
    <col min="7174" max="7174" width="16.85546875" style="25" customWidth="1"/>
    <col min="7175" max="7175" width="15.7109375" style="25" customWidth="1"/>
    <col min="7176" max="7176" width="14.7109375" style="25" customWidth="1"/>
    <col min="7177" max="7177" width="13.85546875" style="25" customWidth="1"/>
    <col min="7178" max="7425" width="9.140625" style="25"/>
    <col min="7426" max="7426" width="29.7109375" style="25" customWidth="1"/>
    <col min="7427" max="7427" width="15.140625" style="25" customWidth="1"/>
    <col min="7428" max="7428" width="15.28515625" style="25" customWidth="1"/>
    <col min="7429" max="7429" width="15.85546875" style="25" customWidth="1"/>
    <col min="7430" max="7430" width="16.85546875" style="25" customWidth="1"/>
    <col min="7431" max="7431" width="15.7109375" style="25" customWidth="1"/>
    <col min="7432" max="7432" width="14.7109375" style="25" customWidth="1"/>
    <col min="7433" max="7433" width="13.85546875" style="25" customWidth="1"/>
    <col min="7434" max="7681" width="9.140625" style="25"/>
    <col min="7682" max="7682" width="29.7109375" style="25" customWidth="1"/>
    <col min="7683" max="7683" width="15.140625" style="25" customWidth="1"/>
    <col min="7684" max="7684" width="15.28515625" style="25" customWidth="1"/>
    <col min="7685" max="7685" width="15.85546875" style="25" customWidth="1"/>
    <col min="7686" max="7686" width="16.85546875" style="25" customWidth="1"/>
    <col min="7687" max="7687" width="15.7109375" style="25" customWidth="1"/>
    <col min="7688" max="7688" width="14.7109375" style="25" customWidth="1"/>
    <col min="7689" max="7689" width="13.85546875" style="25" customWidth="1"/>
    <col min="7690" max="7937" width="9.140625" style="25"/>
    <col min="7938" max="7938" width="29.7109375" style="25" customWidth="1"/>
    <col min="7939" max="7939" width="15.140625" style="25" customWidth="1"/>
    <col min="7940" max="7940" width="15.28515625" style="25" customWidth="1"/>
    <col min="7941" max="7941" width="15.85546875" style="25" customWidth="1"/>
    <col min="7942" max="7942" width="16.85546875" style="25" customWidth="1"/>
    <col min="7943" max="7943" width="15.7109375" style="25" customWidth="1"/>
    <col min="7944" max="7944" width="14.7109375" style="25" customWidth="1"/>
    <col min="7945" max="7945" width="13.85546875" style="25" customWidth="1"/>
    <col min="7946" max="8193" width="9.140625" style="25"/>
    <col min="8194" max="8194" width="29.7109375" style="25" customWidth="1"/>
    <col min="8195" max="8195" width="15.140625" style="25" customWidth="1"/>
    <col min="8196" max="8196" width="15.28515625" style="25" customWidth="1"/>
    <col min="8197" max="8197" width="15.85546875" style="25" customWidth="1"/>
    <col min="8198" max="8198" width="16.85546875" style="25" customWidth="1"/>
    <col min="8199" max="8199" width="15.7109375" style="25" customWidth="1"/>
    <col min="8200" max="8200" width="14.7109375" style="25" customWidth="1"/>
    <col min="8201" max="8201" width="13.85546875" style="25" customWidth="1"/>
    <col min="8202" max="8449" width="9.140625" style="25"/>
    <col min="8450" max="8450" width="29.7109375" style="25" customWidth="1"/>
    <col min="8451" max="8451" width="15.140625" style="25" customWidth="1"/>
    <col min="8452" max="8452" width="15.28515625" style="25" customWidth="1"/>
    <col min="8453" max="8453" width="15.85546875" style="25" customWidth="1"/>
    <col min="8454" max="8454" width="16.85546875" style="25" customWidth="1"/>
    <col min="8455" max="8455" width="15.7109375" style="25" customWidth="1"/>
    <col min="8456" max="8456" width="14.7109375" style="25" customWidth="1"/>
    <col min="8457" max="8457" width="13.85546875" style="25" customWidth="1"/>
    <col min="8458" max="8705" width="9.140625" style="25"/>
    <col min="8706" max="8706" width="29.7109375" style="25" customWidth="1"/>
    <col min="8707" max="8707" width="15.140625" style="25" customWidth="1"/>
    <col min="8708" max="8708" width="15.28515625" style="25" customWidth="1"/>
    <col min="8709" max="8709" width="15.85546875" style="25" customWidth="1"/>
    <col min="8710" max="8710" width="16.85546875" style="25" customWidth="1"/>
    <col min="8711" max="8711" width="15.7109375" style="25" customWidth="1"/>
    <col min="8712" max="8712" width="14.7109375" style="25" customWidth="1"/>
    <col min="8713" max="8713" width="13.85546875" style="25" customWidth="1"/>
    <col min="8714" max="8961" width="9.140625" style="25"/>
    <col min="8962" max="8962" width="29.7109375" style="25" customWidth="1"/>
    <col min="8963" max="8963" width="15.140625" style="25" customWidth="1"/>
    <col min="8964" max="8964" width="15.28515625" style="25" customWidth="1"/>
    <col min="8965" max="8965" width="15.85546875" style="25" customWidth="1"/>
    <col min="8966" max="8966" width="16.85546875" style="25" customWidth="1"/>
    <col min="8967" max="8967" width="15.7109375" style="25" customWidth="1"/>
    <col min="8968" max="8968" width="14.7109375" style="25" customWidth="1"/>
    <col min="8969" max="8969" width="13.85546875" style="25" customWidth="1"/>
    <col min="8970" max="9217" width="9.140625" style="25"/>
    <col min="9218" max="9218" width="29.7109375" style="25" customWidth="1"/>
    <col min="9219" max="9219" width="15.140625" style="25" customWidth="1"/>
    <col min="9220" max="9220" width="15.28515625" style="25" customWidth="1"/>
    <col min="9221" max="9221" width="15.85546875" style="25" customWidth="1"/>
    <col min="9222" max="9222" width="16.85546875" style="25" customWidth="1"/>
    <col min="9223" max="9223" width="15.7109375" style="25" customWidth="1"/>
    <col min="9224" max="9224" width="14.7109375" style="25" customWidth="1"/>
    <col min="9225" max="9225" width="13.85546875" style="25" customWidth="1"/>
    <col min="9226" max="9473" width="9.140625" style="25"/>
    <col min="9474" max="9474" width="29.7109375" style="25" customWidth="1"/>
    <col min="9475" max="9475" width="15.140625" style="25" customWidth="1"/>
    <col min="9476" max="9476" width="15.28515625" style="25" customWidth="1"/>
    <col min="9477" max="9477" width="15.85546875" style="25" customWidth="1"/>
    <col min="9478" max="9478" width="16.85546875" style="25" customWidth="1"/>
    <col min="9479" max="9479" width="15.7109375" style="25" customWidth="1"/>
    <col min="9480" max="9480" width="14.7109375" style="25" customWidth="1"/>
    <col min="9481" max="9481" width="13.85546875" style="25" customWidth="1"/>
    <col min="9482" max="9729" width="9.140625" style="25"/>
    <col min="9730" max="9730" width="29.7109375" style="25" customWidth="1"/>
    <col min="9731" max="9731" width="15.140625" style="25" customWidth="1"/>
    <col min="9732" max="9732" width="15.28515625" style="25" customWidth="1"/>
    <col min="9733" max="9733" width="15.85546875" style="25" customWidth="1"/>
    <col min="9734" max="9734" width="16.85546875" style="25" customWidth="1"/>
    <col min="9735" max="9735" width="15.7109375" style="25" customWidth="1"/>
    <col min="9736" max="9736" width="14.7109375" style="25" customWidth="1"/>
    <col min="9737" max="9737" width="13.85546875" style="25" customWidth="1"/>
    <col min="9738" max="9985" width="9.140625" style="25"/>
    <col min="9986" max="9986" width="29.7109375" style="25" customWidth="1"/>
    <col min="9987" max="9987" width="15.140625" style="25" customWidth="1"/>
    <col min="9988" max="9988" width="15.28515625" style="25" customWidth="1"/>
    <col min="9989" max="9989" width="15.85546875" style="25" customWidth="1"/>
    <col min="9990" max="9990" width="16.85546875" style="25" customWidth="1"/>
    <col min="9991" max="9991" width="15.7109375" style="25" customWidth="1"/>
    <col min="9992" max="9992" width="14.7109375" style="25" customWidth="1"/>
    <col min="9993" max="9993" width="13.85546875" style="25" customWidth="1"/>
    <col min="9994" max="10241" width="9.140625" style="25"/>
    <col min="10242" max="10242" width="29.7109375" style="25" customWidth="1"/>
    <col min="10243" max="10243" width="15.140625" style="25" customWidth="1"/>
    <col min="10244" max="10244" width="15.28515625" style="25" customWidth="1"/>
    <col min="10245" max="10245" width="15.85546875" style="25" customWidth="1"/>
    <col min="10246" max="10246" width="16.85546875" style="25" customWidth="1"/>
    <col min="10247" max="10247" width="15.7109375" style="25" customWidth="1"/>
    <col min="10248" max="10248" width="14.7109375" style="25" customWidth="1"/>
    <col min="10249" max="10249" width="13.85546875" style="25" customWidth="1"/>
    <col min="10250" max="10497" width="9.140625" style="25"/>
    <col min="10498" max="10498" width="29.7109375" style="25" customWidth="1"/>
    <col min="10499" max="10499" width="15.140625" style="25" customWidth="1"/>
    <col min="10500" max="10500" width="15.28515625" style="25" customWidth="1"/>
    <col min="10501" max="10501" width="15.85546875" style="25" customWidth="1"/>
    <col min="10502" max="10502" width="16.85546875" style="25" customWidth="1"/>
    <col min="10503" max="10503" width="15.7109375" style="25" customWidth="1"/>
    <col min="10504" max="10504" width="14.7109375" style="25" customWidth="1"/>
    <col min="10505" max="10505" width="13.85546875" style="25" customWidth="1"/>
    <col min="10506" max="10753" width="9.140625" style="25"/>
    <col min="10754" max="10754" width="29.7109375" style="25" customWidth="1"/>
    <col min="10755" max="10755" width="15.140625" style="25" customWidth="1"/>
    <col min="10756" max="10756" width="15.28515625" style="25" customWidth="1"/>
    <col min="10757" max="10757" width="15.85546875" style="25" customWidth="1"/>
    <col min="10758" max="10758" width="16.85546875" style="25" customWidth="1"/>
    <col min="10759" max="10759" width="15.7109375" style="25" customWidth="1"/>
    <col min="10760" max="10760" width="14.7109375" style="25" customWidth="1"/>
    <col min="10761" max="10761" width="13.85546875" style="25" customWidth="1"/>
    <col min="10762" max="11009" width="9.140625" style="25"/>
    <col min="11010" max="11010" width="29.7109375" style="25" customWidth="1"/>
    <col min="11011" max="11011" width="15.140625" style="25" customWidth="1"/>
    <col min="11012" max="11012" width="15.28515625" style="25" customWidth="1"/>
    <col min="11013" max="11013" width="15.85546875" style="25" customWidth="1"/>
    <col min="11014" max="11014" width="16.85546875" style="25" customWidth="1"/>
    <col min="11015" max="11015" width="15.7109375" style="25" customWidth="1"/>
    <col min="11016" max="11016" width="14.7109375" style="25" customWidth="1"/>
    <col min="11017" max="11017" width="13.85546875" style="25" customWidth="1"/>
    <col min="11018" max="11265" width="9.140625" style="25"/>
    <col min="11266" max="11266" width="29.7109375" style="25" customWidth="1"/>
    <col min="11267" max="11267" width="15.140625" style="25" customWidth="1"/>
    <col min="11268" max="11268" width="15.28515625" style="25" customWidth="1"/>
    <col min="11269" max="11269" width="15.85546875" style="25" customWidth="1"/>
    <col min="11270" max="11270" width="16.85546875" style="25" customWidth="1"/>
    <col min="11271" max="11271" width="15.7109375" style="25" customWidth="1"/>
    <col min="11272" max="11272" width="14.7109375" style="25" customWidth="1"/>
    <col min="11273" max="11273" width="13.85546875" style="25" customWidth="1"/>
    <col min="11274" max="11521" width="9.140625" style="25"/>
    <col min="11522" max="11522" width="29.7109375" style="25" customWidth="1"/>
    <col min="11523" max="11523" width="15.140625" style="25" customWidth="1"/>
    <col min="11524" max="11524" width="15.28515625" style="25" customWidth="1"/>
    <col min="11525" max="11525" width="15.85546875" style="25" customWidth="1"/>
    <col min="11526" max="11526" width="16.85546875" style="25" customWidth="1"/>
    <col min="11527" max="11527" width="15.7109375" style="25" customWidth="1"/>
    <col min="11528" max="11528" width="14.7109375" style="25" customWidth="1"/>
    <col min="11529" max="11529" width="13.85546875" style="25" customWidth="1"/>
    <col min="11530" max="11777" width="9.140625" style="25"/>
    <col min="11778" max="11778" width="29.7109375" style="25" customWidth="1"/>
    <col min="11779" max="11779" width="15.140625" style="25" customWidth="1"/>
    <col min="11780" max="11780" width="15.28515625" style="25" customWidth="1"/>
    <col min="11781" max="11781" width="15.85546875" style="25" customWidth="1"/>
    <col min="11782" max="11782" width="16.85546875" style="25" customWidth="1"/>
    <col min="11783" max="11783" width="15.7109375" style="25" customWidth="1"/>
    <col min="11784" max="11784" width="14.7109375" style="25" customWidth="1"/>
    <col min="11785" max="11785" width="13.85546875" style="25" customWidth="1"/>
    <col min="11786" max="12033" width="9.140625" style="25"/>
    <col min="12034" max="12034" width="29.7109375" style="25" customWidth="1"/>
    <col min="12035" max="12035" width="15.140625" style="25" customWidth="1"/>
    <col min="12036" max="12036" width="15.28515625" style="25" customWidth="1"/>
    <col min="12037" max="12037" width="15.85546875" style="25" customWidth="1"/>
    <col min="12038" max="12038" width="16.85546875" style="25" customWidth="1"/>
    <col min="12039" max="12039" width="15.7109375" style="25" customWidth="1"/>
    <col min="12040" max="12040" width="14.7109375" style="25" customWidth="1"/>
    <col min="12041" max="12041" width="13.85546875" style="25" customWidth="1"/>
    <col min="12042" max="12289" width="9.140625" style="25"/>
    <col min="12290" max="12290" width="29.7109375" style="25" customWidth="1"/>
    <col min="12291" max="12291" width="15.140625" style="25" customWidth="1"/>
    <col min="12292" max="12292" width="15.28515625" style="25" customWidth="1"/>
    <col min="12293" max="12293" width="15.85546875" style="25" customWidth="1"/>
    <col min="12294" max="12294" width="16.85546875" style="25" customWidth="1"/>
    <col min="12295" max="12295" width="15.7109375" style="25" customWidth="1"/>
    <col min="12296" max="12296" width="14.7109375" style="25" customWidth="1"/>
    <col min="12297" max="12297" width="13.85546875" style="25" customWidth="1"/>
    <col min="12298" max="12545" width="9.140625" style="25"/>
    <col min="12546" max="12546" width="29.7109375" style="25" customWidth="1"/>
    <col min="12547" max="12547" width="15.140625" style="25" customWidth="1"/>
    <col min="12548" max="12548" width="15.28515625" style="25" customWidth="1"/>
    <col min="12549" max="12549" width="15.85546875" style="25" customWidth="1"/>
    <col min="12550" max="12550" width="16.85546875" style="25" customWidth="1"/>
    <col min="12551" max="12551" width="15.7109375" style="25" customWidth="1"/>
    <col min="12552" max="12552" width="14.7109375" style="25" customWidth="1"/>
    <col min="12553" max="12553" width="13.85546875" style="25" customWidth="1"/>
    <col min="12554" max="12801" width="9.140625" style="25"/>
    <col min="12802" max="12802" width="29.7109375" style="25" customWidth="1"/>
    <col min="12803" max="12803" width="15.140625" style="25" customWidth="1"/>
    <col min="12804" max="12804" width="15.28515625" style="25" customWidth="1"/>
    <col min="12805" max="12805" width="15.85546875" style="25" customWidth="1"/>
    <col min="12806" max="12806" width="16.85546875" style="25" customWidth="1"/>
    <col min="12807" max="12807" width="15.7109375" style="25" customWidth="1"/>
    <col min="12808" max="12808" width="14.7109375" style="25" customWidth="1"/>
    <col min="12809" max="12809" width="13.85546875" style="25" customWidth="1"/>
    <col min="12810" max="13057" width="9.140625" style="25"/>
    <col min="13058" max="13058" width="29.7109375" style="25" customWidth="1"/>
    <col min="13059" max="13059" width="15.140625" style="25" customWidth="1"/>
    <col min="13060" max="13060" width="15.28515625" style="25" customWidth="1"/>
    <col min="13061" max="13061" width="15.85546875" style="25" customWidth="1"/>
    <col min="13062" max="13062" width="16.85546875" style="25" customWidth="1"/>
    <col min="13063" max="13063" width="15.7109375" style="25" customWidth="1"/>
    <col min="13064" max="13064" width="14.7109375" style="25" customWidth="1"/>
    <col min="13065" max="13065" width="13.85546875" style="25" customWidth="1"/>
    <col min="13066" max="13313" width="9.140625" style="25"/>
    <col min="13314" max="13314" width="29.7109375" style="25" customWidth="1"/>
    <col min="13315" max="13315" width="15.140625" style="25" customWidth="1"/>
    <col min="13316" max="13316" width="15.28515625" style="25" customWidth="1"/>
    <col min="13317" max="13317" width="15.85546875" style="25" customWidth="1"/>
    <col min="13318" max="13318" width="16.85546875" style="25" customWidth="1"/>
    <col min="13319" max="13319" width="15.7109375" style="25" customWidth="1"/>
    <col min="13320" max="13320" width="14.7109375" style="25" customWidth="1"/>
    <col min="13321" max="13321" width="13.85546875" style="25" customWidth="1"/>
    <col min="13322" max="13569" width="9.140625" style="25"/>
    <col min="13570" max="13570" width="29.7109375" style="25" customWidth="1"/>
    <col min="13571" max="13571" width="15.140625" style="25" customWidth="1"/>
    <col min="13572" max="13572" width="15.28515625" style="25" customWidth="1"/>
    <col min="13573" max="13573" width="15.85546875" style="25" customWidth="1"/>
    <col min="13574" max="13574" width="16.85546875" style="25" customWidth="1"/>
    <col min="13575" max="13575" width="15.7109375" style="25" customWidth="1"/>
    <col min="13576" max="13576" width="14.7109375" style="25" customWidth="1"/>
    <col min="13577" max="13577" width="13.85546875" style="25" customWidth="1"/>
    <col min="13578" max="13825" width="9.140625" style="25"/>
    <col min="13826" max="13826" width="29.7109375" style="25" customWidth="1"/>
    <col min="13827" max="13827" width="15.140625" style="25" customWidth="1"/>
    <col min="13828" max="13828" width="15.28515625" style="25" customWidth="1"/>
    <col min="13829" max="13829" width="15.85546875" style="25" customWidth="1"/>
    <col min="13830" max="13830" width="16.85546875" style="25" customWidth="1"/>
    <col min="13831" max="13831" width="15.7109375" style="25" customWidth="1"/>
    <col min="13832" max="13832" width="14.7109375" style="25" customWidth="1"/>
    <col min="13833" max="13833" width="13.85546875" style="25" customWidth="1"/>
    <col min="13834" max="14081" width="9.140625" style="25"/>
    <col min="14082" max="14082" width="29.7109375" style="25" customWidth="1"/>
    <col min="14083" max="14083" width="15.140625" style="25" customWidth="1"/>
    <col min="14084" max="14084" width="15.28515625" style="25" customWidth="1"/>
    <col min="14085" max="14085" width="15.85546875" style="25" customWidth="1"/>
    <col min="14086" max="14086" width="16.85546875" style="25" customWidth="1"/>
    <col min="14087" max="14087" width="15.7109375" style="25" customWidth="1"/>
    <col min="14088" max="14088" width="14.7109375" style="25" customWidth="1"/>
    <col min="14089" max="14089" width="13.85546875" style="25" customWidth="1"/>
    <col min="14090" max="14337" width="9.140625" style="25"/>
    <col min="14338" max="14338" width="29.7109375" style="25" customWidth="1"/>
    <col min="14339" max="14339" width="15.140625" style="25" customWidth="1"/>
    <col min="14340" max="14340" width="15.28515625" style="25" customWidth="1"/>
    <col min="14341" max="14341" width="15.85546875" style="25" customWidth="1"/>
    <col min="14342" max="14342" width="16.85546875" style="25" customWidth="1"/>
    <col min="14343" max="14343" width="15.7109375" style="25" customWidth="1"/>
    <col min="14344" max="14344" width="14.7109375" style="25" customWidth="1"/>
    <col min="14345" max="14345" width="13.85546875" style="25" customWidth="1"/>
    <col min="14346" max="14593" width="9.140625" style="25"/>
    <col min="14594" max="14594" width="29.7109375" style="25" customWidth="1"/>
    <col min="14595" max="14595" width="15.140625" style="25" customWidth="1"/>
    <col min="14596" max="14596" width="15.28515625" style="25" customWidth="1"/>
    <col min="14597" max="14597" width="15.85546875" style="25" customWidth="1"/>
    <col min="14598" max="14598" width="16.85546875" style="25" customWidth="1"/>
    <col min="14599" max="14599" width="15.7109375" style="25" customWidth="1"/>
    <col min="14600" max="14600" width="14.7109375" style="25" customWidth="1"/>
    <col min="14601" max="14601" width="13.85546875" style="25" customWidth="1"/>
    <col min="14602" max="14849" width="9.140625" style="25"/>
    <col min="14850" max="14850" width="29.7109375" style="25" customWidth="1"/>
    <col min="14851" max="14851" width="15.140625" style="25" customWidth="1"/>
    <col min="14852" max="14852" width="15.28515625" style="25" customWidth="1"/>
    <col min="14853" max="14853" width="15.85546875" style="25" customWidth="1"/>
    <col min="14854" max="14854" width="16.85546875" style="25" customWidth="1"/>
    <col min="14855" max="14855" width="15.7109375" style="25" customWidth="1"/>
    <col min="14856" max="14856" width="14.7109375" style="25" customWidth="1"/>
    <col min="14857" max="14857" width="13.85546875" style="25" customWidth="1"/>
    <col min="14858" max="15105" width="9.140625" style="25"/>
    <col min="15106" max="15106" width="29.7109375" style="25" customWidth="1"/>
    <col min="15107" max="15107" width="15.140625" style="25" customWidth="1"/>
    <col min="15108" max="15108" width="15.28515625" style="25" customWidth="1"/>
    <col min="15109" max="15109" width="15.85546875" style="25" customWidth="1"/>
    <col min="15110" max="15110" width="16.85546875" style="25" customWidth="1"/>
    <col min="15111" max="15111" width="15.7109375" style="25" customWidth="1"/>
    <col min="15112" max="15112" width="14.7109375" style="25" customWidth="1"/>
    <col min="15113" max="15113" width="13.85546875" style="25" customWidth="1"/>
    <col min="15114" max="15361" width="9.140625" style="25"/>
    <col min="15362" max="15362" width="29.7109375" style="25" customWidth="1"/>
    <col min="15363" max="15363" width="15.140625" style="25" customWidth="1"/>
    <col min="15364" max="15364" width="15.28515625" style="25" customWidth="1"/>
    <col min="15365" max="15365" width="15.85546875" style="25" customWidth="1"/>
    <col min="15366" max="15366" width="16.85546875" style="25" customWidth="1"/>
    <col min="15367" max="15367" width="15.7109375" style="25" customWidth="1"/>
    <col min="15368" max="15368" width="14.7109375" style="25" customWidth="1"/>
    <col min="15369" max="15369" width="13.85546875" style="25" customWidth="1"/>
    <col min="15370" max="15617" width="9.140625" style="25"/>
    <col min="15618" max="15618" width="29.7109375" style="25" customWidth="1"/>
    <col min="15619" max="15619" width="15.140625" style="25" customWidth="1"/>
    <col min="15620" max="15620" width="15.28515625" style="25" customWidth="1"/>
    <col min="15621" max="15621" width="15.85546875" style="25" customWidth="1"/>
    <col min="15622" max="15622" width="16.85546875" style="25" customWidth="1"/>
    <col min="15623" max="15623" width="15.7109375" style="25" customWidth="1"/>
    <col min="15624" max="15624" width="14.7109375" style="25" customWidth="1"/>
    <col min="15625" max="15625" width="13.85546875" style="25" customWidth="1"/>
    <col min="15626" max="15873" width="9.140625" style="25"/>
    <col min="15874" max="15874" width="29.7109375" style="25" customWidth="1"/>
    <col min="15875" max="15875" width="15.140625" style="25" customWidth="1"/>
    <col min="15876" max="15876" width="15.28515625" style="25" customWidth="1"/>
    <col min="15877" max="15877" width="15.85546875" style="25" customWidth="1"/>
    <col min="15878" max="15878" width="16.85546875" style="25" customWidth="1"/>
    <col min="15879" max="15879" width="15.7109375" style="25" customWidth="1"/>
    <col min="15880" max="15880" width="14.7109375" style="25" customWidth="1"/>
    <col min="15881" max="15881" width="13.85546875" style="25" customWidth="1"/>
    <col min="15882" max="16129" width="9.140625" style="25"/>
    <col min="16130" max="16130" width="29.7109375" style="25" customWidth="1"/>
    <col min="16131" max="16131" width="15.140625" style="25" customWidth="1"/>
    <col min="16132" max="16132" width="15.28515625" style="25" customWidth="1"/>
    <col min="16133" max="16133" width="15.85546875" style="25" customWidth="1"/>
    <col min="16134" max="16134" width="16.85546875" style="25" customWidth="1"/>
    <col min="16135" max="16135" width="15.7109375" style="25" customWidth="1"/>
    <col min="16136" max="16136" width="14.7109375" style="25" customWidth="1"/>
    <col min="16137" max="16137" width="13.85546875" style="25" customWidth="1"/>
    <col min="16138" max="16384" width="9.140625" style="25"/>
  </cols>
  <sheetData>
    <row r="1" spans="1:9" x14ac:dyDescent="0.25">
      <c r="A1" s="434"/>
      <c r="B1" s="434"/>
      <c r="C1" s="434"/>
      <c r="D1" s="434"/>
      <c r="E1" s="434"/>
      <c r="F1" s="434"/>
      <c r="G1" s="434"/>
      <c r="H1" s="434"/>
    </row>
    <row r="2" spans="1:9" ht="17.25" customHeight="1" x14ac:dyDescent="0.25">
      <c r="A2" s="26"/>
      <c r="D2" s="27"/>
    </row>
    <row r="3" spans="1:9" ht="16.5" thickBot="1" x14ac:dyDescent="0.3">
      <c r="D3" s="412" t="s">
        <v>85</v>
      </c>
    </row>
    <row r="4" spans="1:9" s="32" customFormat="1" ht="51.75" customHeight="1" thickBot="1" x14ac:dyDescent="0.3">
      <c r="A4" s="29" t="s">
        <v>86</v>
      </c>
      <c r="B4" s="30" t="s">
        <v>841</v>
      </c>
      <c r="C4" s="30" t="s">
        <v>845</v>
      </c>
      <c r="D4" s="30" t="s">
        <v>842</v>
      </c>
      <c r="E4" s="30" t="s">
        <v>87</v>
      </c>
      <c r="F4" s="30" t="s">
        <v>88</v>
      </c>
      <c r="G4" s="30" t="s">
        <v>89</v>
      </c>
      <c r="H4" s="31" t="s">
        <v>90</v>
      </c>
    </row>
    <row r="5" spans="1:9" x14ac:dyDescent="0.25">
      <c r="A5" s="33"/>
      <c r="B5" s="34"/>
      <c r="C5" s="34"/>
      <c r="D5" s="34"/>
      <c r="E5" s="34"/>
      <c r="F5" s="34"/>
      <c r="G5" s="34"/>
      <c r="H5" s="35"/>
    </row>
    <row r="6" spans="1:9" s="373" customFormat="1" x14ac:dyDescent="0.25">
      <c r="A6" s="41" t="s">
        <v>25</v>
      </c>
      <c r="B6" s="372">
        <f>B7+B8+B9+B10+B11+B12+B13+B14</f>
        <v>15747822</v>
      </c>
      <c r="C6" s="372">
        <f>C7+C8+C9+C10+C11+C12+C13+C14</f>
        <v>1312318.4999999998</v>
      </c>
      <c r="D6" s="372">
        <f>D7+D8+D9+D10+D11+D12+D13+D14</f>
        <v>407691.98</v>
      </c>
      <c r="E6" s="372">
        <f>E7+E8+E9+E10+E11+E12+E13+E14</f>
        <v>2624636.9999999995</v>
      </c>
      <c r="F6" s="372">
        <f t="shared" ref="F6:G6" si="0">F7+F8+F9+F10+F11+F12+F13+F14</f>
        <v>1367630.8399999999</v>
      </c>
      <c r="G6" s="372">
        <f t="shared" si="0"/>
        <v>14380191.16</v>
      </c>
      <c r="H6" s="42">
        <f>F6/(B6)</f>
        <v>8.6845713648528652E-2</v>
      </c>
      <c r="I6" s="373">
        <v>535035031</v>
      </c>
    </row>
    <row r="7" spans="1:9" s="43" customFormat="1" hidden="1" x14ac:dyDescent="0.25">
      <c r="A7" s="40" t="s">
        <v>529</v>
      </c>
      <c r="B7" s="39">
        <v>2077549</v>
      </c>
      <c r="C7" s="39">
        <f>B7/12</f>
        <v>173129.08333333334</v>
      </c>
      <c r="D7" s="39">
        <v>407691.98</v>
      </c>
      <c r="E7" s="39">
        <f t="shared" ref="E7:E19" si="1">(B7/12)*2</f>
        <v>346258.16666666669</v>
      </c>
      <c r="F7" s="39">
        <f>959938.86+407691.98</f>
        <v>1367630.8399999999</v>
      </c>
      <c r="G7" s="39">
        <f>B7-F7</f>
        <v>709918.16000000015</v>
      </c>
      <c r="H7" s="42">
        <f>F7/(B7)</f>
        <v>0.65829053370101009</v>
      </c>
    </row>
    <row r="8" spans="1:9" s="43" customFormat="1" hidden="1" x14ac:dyDescent="0.25">
      <c r="A8" s="40" t="s">
        <v>530</v>
      </c>
      <c r="B8" s="39">
        <v>2356534</v>
      </c>
      <c r="C8" s="39">
        <f>B8/12</f>
        <v>196377.83333333334</v>
      </c>
      <c r="D8" s="39"/>
      <c r="E8" s="39">
        <f t="shared" si="1"/>
        <v>392755.66666666669</v>
      </c>
      <c r="F8" s="39"/>
      <c r="G8" s="39">
        <f>B8-F8</f>
        <v>2356534</v>
      </c>
      <c r="H8" s="42">
        <v>0</v>
      </c>
    </row>
    <row r="9" spans="1:9" s="43" customFormat="1" hidden="1" x14ac:dyDescent="0.25">
      <c r="A9" s="40" t="s">
        <v>531</v>
      </c>
      <c r="B9" s="39">
        <v>6315749</v>
      </c>
      <c r="C9" s="39">
        <f t="shared" ref="C9:C10" si="2">B9/12</f>
        <v>526312.41666666663</v>
      </c>
      <c r="D9" s="39"/>
      <c r="E9" s="39">
        <f t="shared" si="1"/>
        <v>1052624.8333333333</v>
      </c>
      <c r="F9" s="39"/>
      <c r="G9" s="39">
        <f t="shared" ref="G9:G10" si="3">B9-F9</f>
        <v>6315749</v>
      </c>
      <c r="H9" s="42">
        <f>F9/(B9)</f>
        <v>0</v>
      </c>
    </row>
    <row r="10" spans="1:9" s="43" customFormat="1" hidden="1" x14ac:dyDescent="0.25">
      <c r="A10" s="40" t="s">
        <v>532</v>
      </c>
      <c r="B10" s="39">
        <v>35615</v>
      </c>
      <c r="C10" s="39">
        <f t="shared" si="2"/>
        <v>2967.9166666666665</v>
      </c>
      <c r="D10" s="39"/>
      <c r="E10" s="39">
        <f t="shared" si="1"/>
        <v>5935.833333333333</v>
      </c>
      <c r="F10" s="39"/>
      <c r="G10" s="39">
        <f t="shared" si="3"/>
        <v>35615</v>
      </c>
      <c r="H10" s="42">
        <v>0</v>
      </c>
    </row>
    <row r="11" spans="1:9" s="43" customFormat="1" hidden="1" x14ac:dyDescent="0.25">
      <c r="A11" s="40" t="s">
        <v>533</v>
      </c>
      <c r="B11" s="39">
        <v>789469</v>
      </c>
      <c r="C11" s="39">
        <f>B11/12</f>
        <v>65789.083333333328</v>
      </c>
      <c r="D11" s="39"/>
      <c r="E11" s="39">
        <f t="shared" si="1"/>
        <v>131578.16666666666</v>
      </c>
      <c r="F11" s="39"/>
      <c r="G11" s="39">
        <f>B11-F11</f>
        <v>789469</v>
      </c>
      <c r="H11" s="42">
        <f>F11/(B11)</f>
        <v>0</v>
      </c>
      <c r="I11" s="43">
        <v>535035051</v>
      </c>
    </row>
    <row r="12" spans="1:9" s="299" customFormat="1" hidden="1" x14ac:dyDescent="0.25">
      <c r="A12" s="297" t="s">
        <v>534</v>
      </c>
      <c r="B12" s="298">
        <v>130589</v>
      </c>
      <c r="C12" s="298">
        <f>B12/12</f>
        <v>10882.416666666666</v>
      </c>
      <c r="D12" s="39"/>
      <c r="E12" s="39">
        <f t="shared" si="1"/>
        <v>21764.833333333332</v>
      </c>
      <c r="F12" s="39"/>
      <c r="G12" s="298">
        <f>B12-F12</f>
        <v>130589</v>
      </c>
      <c r="H12" s="42">
        <f t="shared" ref="H12:H14" si="4">F12/(B12)</f>
        <v>0</v>
      </c>
    </row>
    <row r="13" spans="1:9" s="299" customFormat="1" hidden="1" x14ac:dyDescent="0.25">
      <c r="A13" s="297" t="s">
        <v>535</v>
      </c>
      <c r="B13" s="298">
        <v>3519962</v>
      </c>
      <c r="C13" s="298">
        <f>B13/12</f>
        <v>293330.16666666669</v>
      </c>
      <c r="D13" s="39"/>
      <c r="E13" s="39">
        <f t="shared" si="1"/>
        <v>586660.33333333337</v>
      </c>
      <c r="F13" s="39"/>
      <c r="G13" s="298">
        <f>B13-F13</f>
        <v>3519962</v>
      </c>
      <c r="H13" s="42">
        <f t="shared" si="4"/>
        <v>0</v>
      </c>
    </row>
    <row r="14" spans="1:9" s="43" customFormat="1" hidden="1" x14ac:dyDescent="0.25">
      <c r="A14" s="40" t="s">
        <v>536</v>
      </c>
      <c r="B14" s="39">
        <v>522355</v>
      </c>
      <c r="C14" s="39">
        <f t="shared" ref="C14:C19" si="5">B14/12</f>
        <v>43529.583333333336</v>
      </c>
      <c r="D14" s="39"/>
      <c r="E14" s="39">
        <f t="shared" si="1"/>
        <v>87059.166666666672</v>
      </c>
      <c r="F14" s="39"/>
      <c r="G14" s="39">
        <f t="shared" ref="G14:G19" si="6">B14-F14</f>
        <v>522355</v>
      </c>
      <c r="H14" s="42">
        <f t="shared" si="4"/>
        <v>0</v>
      </c>
    </row>
    <row r="15" spans="1:9" s="43" customFormat="1" x14ac:dyDescent="0.25">
      <c r="A15" s="40" t="s">
        <v>91</v>
      </c>
      <c r="B15" s="39">
        <v>1990711</v>
      </c>
      <c r="C15" s="39">
        <f>B15/12</f>
        <v>165892.58333333334</v>
      </c>
      <c r="D15" s="39">
        <v>103789.24</v>
      </c>
      <c r="E15" s="39">
        <f t="shared" si="1"/>
        <v>331785.16666666669</v>
      </c>
      <c r="F15" s="39">
        <f>96631.82+103789.24</f>
        <v>200421.06</v>
      </c>
      <c r="G15" s="39">
        <f t="shared" si="6"/>
        <v>1790289.94</v>
      </c>
      <c r="H15" s="42">
        <f>F15/(B15)</f>
        <v>0.10067812957280087</v>
      </c>
      <c r="I15" s="43">
        <v>535035041</v>
      </c>
    </row>
    <row r="16" spans="1:9" s="43" customFormat="1" x14ac:dyDescent="0.25">
      <c r="A16" s="40" t="s">
        <v>92</v>
      </c>
      <c r="B16" s="39">
        <v>500000</v>
      </c>
      <c r="C16" s="39">
        <f t="shared" ref="C16" si="7">B16/12</f>
        <v>41666.666666666664</v>
      </c>
      <c r="D16" s="39">
        <v>22206.67</v>
      </c>
      <c r="E16" s="39">
        <f t="shared" si="1"/>
        <v>83333.333333333328</v>
      </c>
      <c r="F16" s="39">
        <f>39382.48+22206.67</f>
        <v>61589.15</v>
      </c>
      <c r="G16" s="39">
        <f t="shared" si="6"/>
        <v>438410.85</v>
      </c>
      <c r="H16" s="42">
        <f>F16/(B16)</f>
        <v>0.1231783</v>
      </c>
      <c r="I16" s="43">
        <v>535035051</v>
      </c>
    </row>
    <row r="17" spans="1:9" x14ac:dyDescent="0.25">
      <c r="A17" s="36" t="s">
        <v>93</v>
      </c>
      <c r="B17" s="39">
        <v>7000000</v>
      </c>
      <c r="C17" s="37">
        <f t="shared" si="5"/>
        <v>583333.33333333337</v>
      </c>
      <c r="D17" s="37">
        <v>728812.78</v>
      </c>
      <c r="E17" s="37">
        <f t="shared" si="1"/>
        <v>1166666.6666666667</v>
      </c>
      <c r="F17" s="37">
        <f>880167.05+728812.78</f>
        <v>1608979.83</v>
      </c>
      <c r="G17" s="37">
        <f>B17-F17</f>
        <v>5391020.1699999999</v>
      </c>
      <c r="H17" s="38">
        <f>F17/(B17)</f>
        <v>0.22985426142857143</v>
      </c>
      <c r="I17" s="25" t="s">
        <v>537</v>
      </c>
    </row>
    <row r="18" spans="1:9" s="43" customFormat="1" x14ac:dyDescent="0.25">
      <c r="A18" s="40" t="s">
        <v>94</v>
      </c>
      <c r="B18" s="39">
        <v>250000</v>
      </c>
      <c r="C18" s="39">
        <f t="shared" si="5"/>
        <v>20833.333333333332</v>
      </c>
      <c r="D18" s="39">
        <v>11272</v>
      </c>
      <c r="E18" s="39">
        <f t="shared" si="1"/>
        <v>41666.666666666664</v>
      </c>
      <c r="F18" s="39">
        <f>7894.78+11272</f>
        <v>19166.78</v>
      </c>
      <c r="G18" s="39">
        <f t="shared" si="6"/>
        <v>230833.22</v>
      </c>
      <c r="H18" s="42">
        <f>F18/(B18)</f>
        <v>7.6667119999999991E-2</v>
      </c>
      <c r="I18" s="43" t="s">
        <v>538</v>
      </c>
    </row>
    <row r="19" spans="1:9" x14ac:dyDescent="0.25">
      <c r="A19" s="40" t="s">
        <v>539</v>
      </c>
      <c r="B19" s="39">
        <v>500</v>
      </c>
      <c r="C19" s="37">
        <f t="shared" si="5"/>
        <v>41.666666666666664</v>
      </c>
      <c r="D19" s="37">
        <v>0</v>
      </c>
      <c r="E19" s="37">
        <f t="shared" si="1"/>
        <v>83.333333333333329</v>
      </c>
      <c r="F19" s="37">
        <f>390.9+0</f>
        <v>390.9</v>
      </c>
      <c r="G19" s="37">
        <f t="shared" si="6"/>
        <v>109.10000000000002</v>
      </c>
      <c r="H19" s="38">
        <f>F19/(B19)</f>
        <v>0.78179999999999994</v>
      </c>
      <c r="I19" s="25" t="s">
        <v>540</v>
      </c>
    </row>
    <row r="20" spans="1:9" x14ac:dyDescent="0.25">
      <c r="A20" s="41" t="s">
        <v>95</v>
      </c>
      <c r="B20" s="39"/>
      <c r="C20" s="37"/>
      <c r="D20" s="37"/>
      <c r="E20" s="37"/>
      <c r="F20" s="37"/>
      <c r="G20" s="37"/>
      <c r="H20" s="38"/>
    </row>
    <row r="21" spans="1:9" x14ac:dyDescent="0.25">
      <c r="A21" s="40" t="s">
        <v>96</v>
      </c>
      <c r="B21" s="39">
        <v>10000</v>
      </c>
      <c r="C21" s="37">
        <f t="shared" ref="C21:C26" si="8">B21/12</f>
        <v>833.33333333333337</v>
      </c>
      <c r="D21" s="37">
        <v>87.72</v>
      </c>
      <c r="E21" s="37">
        <f t="shared" ref="E21:E26" si="9">(B21/12)*2</f>
        <v>1666.6666666666667</v>
      </c>
      <c r="F21" s="37">
        <f>9912.36+87.72</f>
        <v>10000.08</v>
      </c>
      <c r="G21" s="37">
        <f t="shared" ref="G21:G25" si="10">B21-F21</f>
        <v>-7.999999999992724E-2</v>
      </c>
      <c r="H21" s="38">
        <f t="shared" ref="H21:H26" si="11">F21/(B21)</f>
        <v>1.000008</v>
      </c>
      <c r="I21" s="25" t="s">
        <v>541</v>
      </c>
    </row>
    <row r="22" spans="1:9" x14ac:dyDescent="0.25">
      <c r="A22" s="40" t="s">
        <v>97</v>
      </c>
      <c r="B22" s="39">
        <v>50000</v>
      </c>
      <c r="C22" s="37">
        <f t="shared" si="8"/>
        <v>4166.666666666667</v>
      </c>
      <c r="D22" s="37">
        <v>789.48</v>
      </c>
      <c r="E22" s="37">
        <f t="shared" si="9"/>
        <v>8333.3333333333339</v>
      </c>
      <c r="F22" s="37">
        <f>23201.94+789.48</f>
        <v>23991.42</v>
      </c>
      <c r="G22" s="37">
        <f t="shared" si="10"/>
        <v>26008.58</v>
      </c>
      <c r="H22" s="38">
        <f t="shared" si="11"/>
        <v>0.47982839999999999</v>
      </c>
      <c r="I22" s="25" t="s">
        <v>542</v>
      </c>
    </row>
    <row r="23" spans="1:9" s="299" customFormat="1" x14ac:dyDescent="0.25">
      <c r="A23" s="297" t="s">
        <v>98</v>
      </c>
      <c r="B23" s="298">
        <v>3600000</v>
      </c>
      <c r="C23" s="298">
        <f t="shared" si="8"/>
        <v>300000</v>
      </c>
      <c r="D23" s="39">
        <v>143789.56</v>
      </c>
      <c r="E23" s="39">
        <f t="shared" si="9"/>
        <v>600000</v>
      </c>
      <c r="F23" s="39">
        <f>201012.99+143789.56</f>
        <v>344802.55</v>
      </c>
      <c r="G23" s="298">
        <f t="shared" si="10"/>
        <v>3255197.45</v>
      </c>
      <c r="H23" s="374">
        <f t="shared" si="11"/>
        <v>9.5778486111111102E-2</v>
      </c>
      <c r="I23" s="299" t="s">
        <v>543</v>
      </c>
    </row>
    <row r="24" spans="1:9" x14ac:dyDescent="0.25">
      <c r="A24" s="40" t="s">
        <v>99</v>
      </c>
      <c r="B24" s="39">
        <v>800000</v>
      </c>
      <c r="C24" s="37">
        <f t="shared" si="8"/>
        <v>66666.666666666672</v>
      </c>
      <c r="D24" s="37">
        <v>3771.05</v>
      </c>
      <c r="E24" s="37">
        <f t="shared" si="9"/>
        <v>133333.33333333334</v>
      </c>
      <c r="F24" s="37">
        <f>91713.07+3771.05</f>
        <v>95484.12000000001</v>
      </c>
      <c r="G24" s="37">
        <f t="shared" si="10"/>
        <v>704515.88</v>
      </c>
      <c r="H24" s="38">
        <f t="shared" si="11"/>
        <v>0.11935515000000001</v>
      </c>
      <c r="I24" s="25" t="s">
        <v>544</v>
      </c>
    </row>
    <row r="25" spans="1:9" s="418" customFormat="1" x14ac:dyDescent="0.25">
      <c r="A25" s="414" t="s">
        <v>843</v>
      </c>
      <c r="B25" s="415"/>
      <c r="C25" s="416">
        <f t="shared" si="8"/>
        <v>0</v>
      </c>
      <c r="D25" s="415"/>
      <c r="E25" s="416">
        <f t="shared" si="9"/>
        <v>0</v>
      </c>
      <c r="F25" s="415"/>
      <c r="G25" s="415">
        <f t="shared" si="10"/>
        <v>0</v>
      </c>
      <c r="H25" s="417" t="e">
        <f t="shared" si="11"/>
        <v>#DIV/0!</v>
      </c>
    </row>
    <row r="26" spans="1:9" ht="16.5" thickBot="1" x14ac:dyDescent="0.3">
      <c r="A26" s="99" t="s">
        <v>100</v>
      </c>
      <c r="B26" s="44">
        <f>B38</f>
        <v>5531000</v>
      </c>
      <c r="C26" s="53">
        <f t="shared" si="8"/>
        <v>460916.66666666669</v>
      </c>
      <c r="D26" s="53">
        <v>72320.5</v>
      </c>
      <c r="E26" s="44">
        <f t="shared" si="9"/>
        <v>921833.33333333337</v>
      </c>
      <c r="F26" s="53">
        <f>71019.85+72320.5</f>
        <v>143340.35</v>
      </c>
      <c r="G26" s="375">
        <f>+B26-F26</f>
        <v>5387659.6500000004</v>
      </c>
      <c r="H26" s="376">
        <f t="shared" si="11"/>
        <v>2.5915810884107757E-2</v>
      </c>
    </row>
    <row r="27" spans="1:9" ht="16.5" thickBot="1" x14ac:dyDescent="0.3">
      <c r="A27" s="377" t="s">
        <v>101</v>
      </c>
      <c r="B27" s="378">
        <f>SUM(B6:B26)</f>
        <v>51227855</v>
      </c>
      <c r="C27" s="379">
        <f>SUM(C6:C26)</f>
        <v>4268987.916666666</v>
      </c>
      <c r="D27" s="379">
        <f>SUM(D6:D26)</f>
        <v>1902222.96</v>
      </c>
      <c r="E27" s="379">
        <f>SUM(E5:E26)</f>
        <v>8537975.8333333321</v>
      </c>
      <c r="F27" s="379">
        <f>SUM(F5:F26)</f>
        <v>5243427.92</v>
      </c>
      <c r="G27" s="379">
        <f>SUM(G5:G26)</f>
        <v>45984427.080000006</v>
      </c>
      <c r="H27" s="45">
        <f>F27/B27</f>
        <v>0.10235501603570948</v>
      </c>
    </row>
    <row r="28" spans="1:9" x14ac:dyDescent="0.25">
      <c r="A28" s="46"/>
      <c r="B28" s="47"/>
      <c r="C28" s="47"/>
      <c r="D28" s="47"/>
      <c r="E28" s="47"/>
      <c r="F28" s="47"/>
      <c r="G28" s="47"/>
      <c r="H28" s="48"/>
    </row>
    <row r="29" spans="1:9" hidden="1" x14ac:dyDescent="0.25">
      <c r="A29" s="49" t="s">
        <v>545</v>
      </c>
      <c r="B29" s="380">
        <v>50000</v>
      </c>
      <c r="C29" s="380"/>
      <c r="D29" s="380"/>
      <c r="E29" s="380">
        <v>6456.17</v>
      </c>
      <c r="F29" s="380" t="s">
        <v>546</v>
      </c>
      <c r="G29" s="380">
        <v>35997.9</v>
      </c>
      <c r="H29" s="381"/>
      <c r="I29" s="25" t="s">
        <v>547</v>
      </c>
    </row>
    <row r="30" spans="1:9" hidden="1" x14ac:dyDescent="0.25">
      <c r="A30" s="49" t="s">
        <v>548</v>
      </c>
      <c r="B30" s="380">
        <v>250000</v>
      </c>
      <c r="C30" s="380"/>
      <c r="D30" s="380"/>
      <c r="E30" s="380">
        <v>65864.33</v>
      </c>
      <c r="F30" s="380" t="s">
        <v>549</v>
      </c>
      <c r="G30" s="380">
        <v>6320.45</v>
      </c>
      <c r="H30" s="381"/>
      <c r="I30" s="25" t="s">
        <v>550</v>
      </c>
    </row>
    <row r="31" spans="1:9" hidden="1" x14ac:dyDescent="0.25">
      <c r="A31" s="49" t="s">
        <v>551</v>
      </c>
      <c r="B31" s="380">
        <v>30000</v>
      </c>
      <c r="C31" s="380"/>
      <c r="D31" s="380"/>
      <c r="E31" s="51">
        <v>0</v>
      </c>
      <c r="F31" s="380" t="s">
        <v>351</v>
      </c>
      <c r="G31" s="380">
        <v>6234.04</v>
      </c>
      <c r="H31" s="381"/>
      <c r="I31" s="25" t="s">
        <v>844</v>
      </c>
    </row>
    <row r="32" spans="1:9" hidden="1" x14ac:dyDescent="0.25">
      <c r="A32" s="49" t="s">
        <v>552</v>
      </c>
      <c r="B32" s="382">
        <v>6000</v>
      </c>
      <c r="C32" s="380"/>
      <c r="D32" s="380"/>
      <c r="E32" s="380">
        <v>0</v>
      </c>
      <c r="F32" s="380" t="s">
        <v>552</v>
      </c>
      <c r="G32" s="380">
        <v>428.68</v>
      </c>
      <c r="H32" s="381"/>
      <c r="I32" s="25" t="s">
        <v>553</v>
      </c>
    </row>
    <row r="33" spans="1:9" hidden="1" x14ac:dyDescent="0.25">
      <c r="A33" s="49" t="s">
        <v>554</v>
      </c>
      <c r="B33" s="380">
        <v>5000000</v>
      </c>
      <c r="C33" s="380"/>
      <c r="D33" s="380"/>
      <c r="E33" s="380">
        <v>0</v>
      </c>
      <c r="F33" s="380" t="s">
        <v>554</v>
      </c>
      <c r="G33" s="380">
        <v>438.6</v>
      </c>
      <c r="H33" s="381"/>
      <c r="I33" s="25" t="s">
        <v>555</v>
      </c>
    </row>
    <row r="34" spans="1:9" hidden="1" x14ac:dyDescent="0.25">
      <c r="A34" s="383" t="s">
        <v>556</v>
      </c>
      <c r="B34" s="384">
        <v>100000</v>
      </c>
      <c r="C34" s="380"/>
      <c r="D34" s="380"/>
      <c r="E34" s="380">
        <v>0</v>
      </c>
      <c r="F34" s="380" t="s">
        <v>556</v>
      </c>
      <c r="G34" s="380">
        <v>1288.5899999999999</v>
      </c>
      <c r="H34" s="381"/>
      <c r="I34" s="25" t="s">
        <v>557</v>
      </c>
    </row>
    <row r="35" spans="1:9" hidden="1" x14ac:dyDescent="0.25">
      <c r="A35" s="385" t="s">
        <v>558</v>
      </c>
      <c r="B35" s="384">
        <v>35000</v>
      </c>
      <c r="E35" s="51">
        <v>0</v>
      </c>
      <c r="F35" s="50" t="s">
        <v>558</v>
      </c>
      <c r="G35" s="51">
        <v>4832.57</v>
      </c>
      <c r="I35" s="25" t="s">
        <v>559</v>
      </c>
    </row>
    <row r="36" spans="1:9" hidden="1" x14ac:dyDescent="0.25">
      <c r="A36" s="25" t="s">
        <v>560</v>
      </c>
      <c r="B36" s="51">
        <v>35000</v>
      </c>
      <c r="C36" s="51"/>
      <c r="E36" s="51">
        <v>0</v>
      </c>
      <c r="F36" s="25" t="s">
        <v>561</v>
      </c>
      <c r="G36" s="25">
        <v>600</v>
      </c>
      <c r="I36" s="25" t="s">
        <v>562</v>
      </c>
    </row>
    <row r="37" spans="1:9" hidden="1" x14ac:dyDescent="0.25">
      <c r="A37" s="25" t="s">
        <v>563</v>
      </c>
      <c r="B37" s="51">
        <v>25000</v>
      </c>
      <c r="C37" s="51"/>
      <c r="D37" s="51"/>
      <c r="E37" s="51">
        <v>0</v>
      </c>
      <c r="F37" s="25" t="s">
        <v>563</v>
      </c>
      <c r="G37" s="51">
        <v>14879.02</v>
      </c>
      <c r="I37" s="386" t="s">
        <v>564</v>
      </c>
    </row>
    <row r="38" spans="1:9" ht="16.5" hidden="1" thickBot="1" x14ac:dyDescent="0.3">
      <c r="B38" s="387">
        <f>B29+B30+B31+B32+B33+B34+B35+B36+B37</f>
        <v>5531000</v>
      </c>
      <c r="C38" s="51"/>
      <c r="D38" s="51"/>
      <c r="E38" s="419">
        <f>E29+E30+E31+E32+E33+E34+E35+E36+E37</f>
        <v>72320.5</v>
      </c>
      <c r="G38" s="388">
        <f>G29+G30+G31+G32+G33+G34+G35+G36+G37</f>
        <v>71019.849999999991</v>
      </c>
      <c r="H38" s="25"/>
    </row>
    <row r="39" spans="1:9" hidden="1" x14ac:dyDescent="0.25">
      <c r="B39" s="50"/>
      <c r="D39" s="51"/>
      <c r="H39" s="25"/>
    </row>
    <row r="40" spans="1:9" x14ac:dyDescent="0.25">
      <c r="D40" s="51"/>
      <c r="H40" s="25"/>
    </row>
    <row r="41" spans="1:9" x14ac:dyDescent="0.25">
      <c r="D41" s="51"/>
      <c r="H41" s="25"/>
    </row>
    <row r="42" spans="1:9" x14ac:dyDescent="0.25">
      <c r="D42" s="51"/>
      <c r="H42" s="25"/>
    </row>
    <row r="43" spans="1:9" x14ac:dyDescent="0.25">
      <c r="D43" s="51"/>
      <c r="H43" s="25"/>
    </row>
  </sheetData>
  <mergeCells count="1">
    <mergeCell ref="A1:H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7"/>
  <sheetViews>
    <sheetView tabSelected="1" topLeftCell="D10" zoomScaleNormal="100" zoomScalePageLayoutView="90" workbookViewId="0">
      <selection activeCell="N23" sqref="N23"/>
    </sheetView>
  </sheetViews>
  <sheetFormatPr defaultRowHeight="15" x14ac:dyDescent="0.25"/>
  <cols>
    <col min="1" max="2" width="6.7109375" style="303" customWidth="1"/>
    <col min="3" max="3" width="8.7109375" style="303" customWidth="1"/>
    <col min="4" max="4" width="6.7109375" style="303" customWidth="1"/>
    <col min="5" max="5" width="61.85546875" style="303" customWidth="1"/>
    <col min="6" max="16" width="12.7109375" style="303" customWidth="1"/>
    <col min="17" max="26" width="9.140625" style="399"/>
    <col min="27" max="27" width="9.140625" style="399" customWidth="1"/>
    <col min="28" max="30" width="9.140625" style="303" hidden="1" customWidth="1"/>
    <col min="31" max="31" width="9.140625" style="303" customWidth="1"/>
    <col min="32" max="256" width="9.140625" style="303"/>
    <col min="257" max="258" width="6.7109375" style="303" customWidth="1"/>
    <col min="259" max="259" width="8.7109375" style="303" customWidth="1"/>
    <col min="260" max="260" width="6.7109375" style="303" customWidth="1"/>
    <col min="261" max="261" width="61.85546875" style="303" customWidth="1"/>
    <col min="262" max="272" width="12.7109375" style="303" customWidth="1"/>
    <col min="273" max="282" width="9.140625" style="303"/>
    <col min="283" max="283" width="9.140625" style="303" customWidth="1"/>
    <col min="284" max="286" width="0" style="303" hidden="1" customWidth="1"/>
    <col min="287" max="287" width="9.140625" style="303" customWidth="1"/>
    <col min="288" max="512" width="9.140625" style="303"/>
    <col min="513" max="514" width="6.7109375" style="303" customWidth="1"/>
    <col min="515" max="515" width="8.7109375" style="303" customWidth="1"/>
    <col min="516" max="516" width="6.7109375" style="303" customWidth="1"/>
    <col min="517" max="517" width="61.85546875" style="303" customWidth="1"/>
    <col min="518" max="528" width="12.7109375" style="303" customWidth="1"/>
    <col min="529" max="538" width="9.140625" style="303"/>
    <col min="539" max="539" width="9.140625" style="303" customWidth="1"/>
    <col min="540" max="542" width="0" style="303" hidden="1" customWidth="1"/>
    <col min="543" max="543" width="9.140625" style="303" customWidth="1"/>
    <col min="544" max="768" width="9.140625" style="303"/>
    <col min="769" max="770" width="6.7109375" style="303" customWidth="1"/>
    <col min="771" max="771" width="8.7109375" style="303" customWidth="1"/>
    <col min="772" max="772" width="6.7109375" style="303" customWidth="1"/>
    <col min="773" max="773" width="61.85546875" style="303" customWidth="1"/>
    <col min="774" max="784" width="12.7109375" style="303" customWidth="1"/>
    <col min="785" max="794" width="9.140625" style="303"/>
    <col min="795" max="795" width="9.140625" style="303" customWidth="1"/>
    <col min="796" max="798" width="0" style="303" hidden="1" customWidth="1"/>
    <col min="799" max="799" width="9.140625" style="303" customWidth="1"/>
    <col min="800" max="1024" width="9.140625" style="303"/>
    <col min="1025" max="1026" width="6.7109375" style="303" customWidth="1"/>
    <col min="1027" max="1027" width="8.7109375" style="303" customWidth="1"/>
    <col min="1028" max="1028" width="6.7109375" style="303" customWidth="1"/>
    <col min="1029" max="1029" width="61.85546875" style="303" customWidth="1"/>
    <col min="1030" max="1040" width="12.7109375" style="303" customWidth="1"/>
    <col min="1041" max="1050" width="9.140625" style="303"/>
    <col min="1051" max="1051" width="9.140625" style="303" customWidth="1"/>
    <col min="1052" max="1054" width="0" style="303" hidden="1" customWidth="1"/>
    <col min="1055" max="1055" width="9.140625" style="303" customWidth="1"/>
    <col min="1056" max="1280" width="9.140625" style="303"/>
    <col min="1281" max="1282" width="6.7109375" style="303" customWidth="1"/>
    <col min="1283" max="1283" width="8.7109375" style="303" customWidth="1"/>
    <col min="1284" max="1284" width="6.7109375" style="303" customWidth="1"/>
    <col min="1285" max="1285" width="61.85546875" style="303" customWidth="1"/>
    <col min="1286" max="1296" width="12.7109375" style="303" customWidth="1"/>
    <col min="1297" max="1306" width="9.140625" style="303"/>
    <col min="1307" max="1307" width="9.140625" style="303" customWidth="1"/>
    <col min="1308" max="1310" width="0" style="303" hidden="1" customWidth="1"/>
    <col min="1311" max="1311" width="9.140625" style="303" customWidth="1"/>
    <col min="1312" max="1536" width="9.140625" style="303"/>
    <col min="1537" max="1538" width="6.7109375" style="303" customWidth="1"/>
    <col min="1539" max="1539" width="8.7109375" style="303" customWidth="1"/>
    <col min="1540" max="1540" width="6.7109375" style="303" customWidth="1"/>
    <col min="1541" max="1541" width="61.85546875" style="303" customWidth="1"/>
    <col min="1542" max="1552" width="12.7109375" style="303" customWidth="1"/>
    <col min="1553" max="1562" width="9.140625" style="303"/>
    <col min="1563" max="1563" width="9.140625" style="303" customWidth="1"/>
    <col min="1564" max="1566" width="0" style="303" hidden="1" customWidth="1"/>
    <col min="1567" max="1567" width="9.140625" style="303" customWidth="1"/>
    <col min="1568" max="1792" width="9.140625" style="303"/>
    <col min="1793" max="1794" width="6.7109375" style="303" customWidth="1"/>
    <col min="1795" max="1795" width="8.7109375" style="303" customWidth="1"/>
    <col min="1796" max="1796" width="6.7109375" style="303" customWidth="1"/>
    <col min="1797" max="1797" width="61.85546875" style="303" customWidth="1"/>
    <col min="1798" max="1808" width="12.7109375" style="303" customWidth="1"/>
    <col min="1809" max="1818" width="9.140625" style="303"/>
    <col min="1819" max="1819" width="9.140625" style="303" customWidth="1"/>
    <col min="1820" max="1822" width="0" style="303" hidden="1" customWidth="1"/>
    <col min="1823" max="1823" width="9.140625" style="303" customWidth="1"/>
    <col min="1824" max="2048" width="9.140625" style="303"/>
    <col min="2049" max="2050" width="6.7109375" style="303" customWidth="1"/>
    <col min="2051" max="2051" width="8.7109375" style="303" customWidth="1"/>
    <col min="2052" max="2052" width="6.7109375" style="303" customWidth="1"/>
    <col min="2053" max="2053" width="61.85546875" style="303" customWidth="1"/>
    <col min="2054" max="2064" width="12.7109375" style="303" customWidth="1"/>
    <col min="2065" max="2074" width="9.140625" style="303"/>
    <col min="2075" max="2075" width="9.140625" style="303" customWidth="1"/>
    <col min="2076" max="2078" width="0" style="303" hidden="1" customWidth="1"/>
    <col min="2079" max="2079" width="9.140625" style="303" customWidth="1"/>
    <col min="2080" max="2304" width="9.140625" style="303"/>
    <col min="2305" max="2306" width="6.7109375" style="303" customWidth="1"/>
    <col min="2307" max="2307" width="8.7109375" style="303" customWidth="1"/>
    <col min="2308" max="2308" width="6.7109375" style="303" customWidth="1"/>
    <col min="2309" max="2309" width="61.85546875" style="303" customWidth="1"/>
    <col min="2310" max="2320" width="12.7109375" style="303" customWidth="1"/>
    <col min="2321" max="2330" width="9.140625" style="303"/>
    <col min="2331" max="2331" width="9.140625" style="303" customWidth="1"/>
    <col min="2332" max="2334" width="0" style="303" hidden="1" customWidth="1"/>
    <col min="2335" max="2335" width="9.140625" style="303" customWidth="1"/>
    <col min="2336" max="2560" width="9.140625" style="303"/>
    <col min="2561" max="2562" width="6.7109375" style="303" customWidth="1"/>
    <col min="2563" max="2563" width="8.7109375" style="303" customWidth="1"/>
    <col min="2564" max="2564" width="6.7109375" style="303" customWidth="1"/>
    <col min="2565" max="2565" width="61.85546875" style="303" customWidth="1"/>
    <col min="2566" max="2576" width="12.7109375" style="303" customWidth="1"/>
    <col min="2577" max="2586" width="9.140625" style="303"/>
    <col min="2587" max="2587" width="9.140625" style="303" customWidth="1"/>
    <col min="2588" max="2590" width="0" style="303" hidden="1" customWidth="1"/>
    <col min="2591" max="2591" width="9.140625" style="303" customWidth="1"/>
    <col min="2592" max="2816" width="9.140625" style="303"/>
    <col min="2817" max="2818" width="6.7109375" style="303" customWidth="1"/>
    <col min="2819" max="2819" width="8.7109375" style="303" customWidth="1"/>
    <col min="2820" max="2820" width="6.7109375" style="303" customWidth="1"/>
    <col min="2821" max="2821" width="61.85546875" style="303" customWidth="1"/>
    <col min="2822" max="2832" width="12.7109375" style="303" customWidth="1"/>
    <col min="2833" max="2842" width="9.140625" style="303"/>
    <col min="2843" max="2843" width="9.140625" style="303" customWidth="1"/>
    <col min="2844" max="2846" width="0" style="303" hidden="1" customWidth="1"/>
    <col min="2847" max="2847" width="9.140625" style="303" customWidth="1"/>
    <col min="2848" max="3072" width="9.140625" style="303"/>
    <col min="3073" max="3074" width="6.7109375" style="303" customWidth="1"/>
    <col min="3075" max="3075" width="8.7109375" style="303" customWidth="1"/>
    <col min="3076" max="3076" width="6.7109375" style="303" customWidth="1"/>
    <col min="3077" max="3077" width="61.85546875" style="303" customWidth="1"/>
    <col min="3078" max="3088" width="12.7109375" style="303" customWidth="1"/>
    <col min="3089" max="3098" width="9.140625" style="303"/>
    <col min="3099" max="3099" width="9.140625" style="303" customWidth="1"/>
    <col min="3100" max="3102" width="0" style="303" hidden="1" customWidth="1"/>
    <col min="3103" max="3103" width="9.140625" style="303" customWidth="1"/>
    <col min="3104" max="3328" width="9.140625" style="303"/>
    <col min="3329" max="3330" width="6.7109375" style="303" customWidth="1"/>
    <col min="3331" max="3331" width="8.7109375" style="303" customWidth="1"/>
    <col min="3332" max="3332" width="6.7109375" style="303" customWidth="1"/>
    <col min="3333" max="3333" width="61.85546875" style="303" customWidth="1"/>
    <col min="3334" max="3344" width="12.7109375" style="303" customWidth="1"/>
    <col min="3345" max="3354" width="9.140625" style="303"/>
    <col min="3355" max="3355" width="9.140625" style="303" customWidth="1"/>
    <col min="3356" max="3358" width="0" style="303" hidden="1" customWidth="1"/>
    <col min="3359" max="3359" width="9.140625" style="303" customWidth="1"/>
    <col min="3360" max="3584" width="9.140625" style="303"/>
    <col min="3585" max="3586" width="6.7109375" style="303" customWidth="1"/>
    <col min="3587" max="3587" width="8.7109375" style="303" customWidth="1"/>
    <col min="3588" max="3588" width="6.7109375" style="303" customWidth="1"/>
    <col min="3589" max="3589" width="61.85546875" style="303" customWidth="1"/>
    <col min="3590" max="3600" width="12.7109375" style="303" customWidth="1"/>
    <col min="3601" max="3610" width="9.140625" style="303"/>
    <col min="3611" max="3611" width="9.140625" style="303" customWidth="1"/>
    <col min="3612" max="3614" width="0" style="303" hidden="1" customWidth="1"/>
    <col min="3615" max="3615" width="9.140625" style="303" customWidth="1"/>
    <col min="3616" max="3840" width="9.140625" style="303"/>
    <col min="3841" max="3842" width="6.7109375" style="303" customWidth="1"/>
    <col min="3843" max="3843" width="8.7109375" style="303" customWidth="1"/>
    <col min="3844" max="3844" width="6.7109375" style="303" customWidth="1"/>
    <col min="3845" max="3845" width="61.85546875" style="303" customWidth="1"/>
    <col min="3846" max="3856" width="12.7109375" style="303" customWidth="1"/>
    <col min="3857" max="3866" width="9.140625" style="303"/>
    <col min="3867" max="3867" width="9.140625" style="303" customWidth="1"/>
    <col min="3868" max="3870" width="0" style="303" hidden="1" customWidth="1"/>
    <col min="3871" max="3871" width="9.140625" style="303" customWidth="1"/>
    <col min="3872" max="4096" width="9.140625" style="303"/>
    <col min="4097" max="4098" width="6.7109375" style="303" customWidth="1"/>
    <col min="4099" max="4099" width="8.7109375" style="303" customWidth="1"/>
    <col min="4100" max="4100" width="6.7109375" style="303" customWidth="1"/>
    <col min="4101" max="4101" width="61.85546875" style="303" customWidth="1"/>
    <col min="4102" max="4112" width="12.7109375" style="303" customWidth="1"/>
    <col min="4113" max="4122" width="9.140625" style="303"/>
    <col min="4123" max="4123" width="9.140625" style="303" customWidth="1"/>
    <col min="4124" max="4126" width="0" style="303" hidden="1" customWidth="1"/>
    <col min="4127" max="4127" width="9.140625" style="303" customWidth="1"/>
    <col min="4128" max="4352" width="9.140625" style="303"/>
    <col min="4353" max="4354" width="6.7109375" style="303" customWidth="1"/>
    <col min="4355" max="4355" width="8.7109375" style="303" customWidth="1"/>
    <col min="4356" max="4356" width="6.7109375" style="303" customWidth="1"/>
    <col min="4357" max="4357" width="61.85546875" style="303" customWidth="1"/>
    <col min="4358" max="4368" width="12.7109375" style="303" customWidth="1"/>
    <col min="4369" max="4378" width="9.140625" style="303"/>
    <col min="4379" max="4379" width="9.140625" style="303" customWidth="1"/>
    <col min="4380" max="4382" width="0" style="303" hidden="1" customWidth="1"/>
    <col min="4383" max="4383" width="9.140625" style="303" customWidth="1"/>
    <col min="4384" max="4608" width="9.140625" style="303"/>
    <col min="4609" max="4610" width="6.7109375" style="303" customWidth="1"/>
    <col min="4611" max="4611" width="8.7109375" style="303" customWidth="1"/>
    <col min="4612" max="4612" width="6.7109375" style="303" customWidth="1"/>
    <col min="4613" max="4613" width="61.85546875" style="303" customWidth="1"/>
    <col min="4614" max="4624" width="12.7109375" style="303" customWidth="1"/>
    <col min="4625" max="4634" width="9.140625" style="303"/>
    <col min="4635" max="4635" width="9.140625" style="303" customWidth="1"/>
    <col min="4636" max="4638" width="0" style="303" hidden="1" customWidth="1"/>
    <col min="4639" max="4639" width="9.140625" style="303" customWidth="1"/>
    <col min="4640" max="4864" width="9.140625" style="303"/>
    <col min="4865" max="4866" width="6.7109375" style="303" customWidth="1"/>
    <col min="4867" max="4867" width="8.7109375" style="303" customWidth="1"/>
    <col min="4868" max="4868" width="6.7109375" style="303" customWidth="1"/>
    <col min="4869" max="4869" width="61.85546875" style="303" customWidth="1"/>
    <col min="4870" max="4880" width="12.7109375" style="303" customWidth="1"/>
    <col min="4881" max="4890" width="9.140625" style="303"/>
    <col min="4891" max="4891" width="9.140625" style="303" customWidth="1"/>
    <col min="4892" max="4894" width="0" style="303" hidden="1" customWidth="1"/>
    <col min="4895" max="4895" width="9.140625" style="303" customWidth="1"/>
    <col min="4896" max="5120" width="9.140625" style="303"/>
    <col min="5121" max="5122" width="6.7109375" style="303" customWidth="1"/>
    <col min="5123" max="5123" width="8.7109375" style="303" customWidth="1"/>
    <col min="5124" max="5124" width="6.7109375" style="303" customWidth="1"/>
    <col min="5125" max="5125" width="61.85546875" style="303" customWidth="1"/>
    <col min="5126" max="5136" width="12.7109375" style="303" customWidth="1"/>
    <col min="5137" max="5146" width="9.140625" style="303"/>
    <col min="5147" max="5147" width="9.140625" style="303" customWidth="1"/>
    <col min="5148" max="5150" width="0" style="303" hidden="1" customWidth="1"/>
    <col min="5151" max="5151" width="9.140625" style="303" customWidth="1"/>
    <col min="5152" max="5376" width="9.140625" style="303"/>
    <col min="5377" max="5378" width="6.7109375" style="303" customWidth="1"/>
    <col min="5379" max="5379" width="8.7109375" style="303" customWidth="1"/>
    <col min="5380" max="5380" width="6.7109375" style="303" customWidth="1"/>
    <col min="5381" max="5381" width="61.85546875" style="303" customWidth="1"/>
    <col min="5382" max="5392" width="12.7109375" style="303" customWidth="1"/>
    <col min="5393" max="5402" width="9.140625" style="303"/>
    <col min="5403" max="5403" width="9.140625" style="303" customWidth="1"/>
    <col min="5404" max="5406" width="0" style="303" hidden="1" customWidth="1"/>
    <col min="5407" max="5407" width="9.140625" style="303" customWidth="1"/>
    <col min="5408" max="5632" width="9.140625" style="303"/>
    <col min="5633" max="5634" width="6.7109375" style="303" customWidth="1"/>
    <col min="5635" max="5635" width="8.7109375" style="303" customWidth="1"/>
    <col min="5636" max="5636" width="6.7109375" style="303" customWidth="1"/>
    <col min="5637" max="5637" width="61.85546875" style="303" customWidth="1"/>
    <col min="5638" max="5648" width="12.7109375" style="303" customWidth="1"/>
    <col min="5649" max="5658" width="9.140625" style="303"/>
    <col min="5659" max="5659" width="9.140625" style="303" customWidth="1"/>
    <col min="5660" max="5662" width="0" style="303" hidden="1" customWidth="1"/>
    <col min="5663" max="5663" width="9.140625" style="303" customWidth="1"/>
    <col min="5664" max="5888" width="9.140625" style="303"/>
    <col min="5889" max="5890" width="6.7109375" style="303" customWidth="1"/>
    <col min="5891" max="5891" width="8.7109375" style="303" customWidth="1"/>
    <col min="5892" max="5892" width="6.7109375" style="303" customWidth="1"/>
    <col min="5893" max="5893" width="61.85546875" style="303" customWidth="1"/>
    <col min="5894" max="5904" width="12.7109375" style="303" customWidth="1"/>
    <col min="5905" max="5914" width="9.140625" style="303"/>
    <col min="5915" max="5915" width="9.140625" style="303" customWidth="1"/>
    <col min="5916" max="5918" width="0" style="303" hidden="1" customWidth="1"/>
    <col min="5919" max="5919" width="9.140625" style="303" customWidth="1"/>
    <col min="5920" max="6144" width="9.140625" style="303"/>
    <col min="6145" max="6146" width="6.7109375" style="303" customWidth="1"/>
    <col min="6147" max="6147" width="8.7109375" style="303" customWidth="1"/>
    <col min="6148" max="6148" width="6.7109375" style="303" customWidth="1"/>
    <col min="6149" max="6149" width="61.85546875" style="303" customWidth="1"/>
    <col min="6150" max="6160" width="12.7109375" style="303" customWidth="1"/>
    <col min="6161" max="6170" width="9.140625" style="303"/>
    <col min="6171" max="6171" width="9.140625" style="303" customWidth="1"/>
    <col min="6172" max="6174" width="0" style="303" hidden="1" customWidth="1"/>
    <col min="6175" max="6175" width="9.140625" style="303" customWidth="1"/>
    <col min="6176" max="6400" width="9.140625" style="303"/>
    <col min="6401" max="6402" width="6.7109375" style="303" customWidth="1"/>
    <col min="6403" max="6403" width="8.7109375" style="303" customWidth="1"/>
    <col min="6404" max="6404" width="6.7109375" style="303" customWidth="1"/>
    <col min="6405" max="6405" width="61.85546875" style="303" customWidth="1"/>
    <col min="6406" max="6416" width="12.7109375" style="303" customWidth="1"/>
    <col min="6417" max="6426" width="9.140625" style="303"/>
    <col min="6427" max="6427" width="9.140625" style="303" customWidth="1"/>
    <col min="6428" max="6430" width="0" style="303" hidden="1" customWidth="1"/>
    <col min="6431" max="6431" width="9.140625" style="303" customWidth="1"/>
    <col min="6432" max="6656" width="9.140625" style="303"/>
    <col min="6657" max="6658" width="6.7109375" style="303" customWidth="1"/>
    <col min="6659" max="6659" width="8.7109375" style="303" customWidth="1"/>
    <col min="6660" max="6660" width="6.7109375" style="303" customWidth="1"/>
    <col min="6661" max="6661" width="61.85546875" style="303" customWidth="1"/>
    <col min="6662" max="6672" width="12.7109375" style="303" customWidth="1"/>
    <col min="6673" max="6682" width="9.140625" style="303"/>
    <col min="6683" max="6683" width="9.140625" style="303" customWidth="1"/>
    <col min="6684" max="6686" width="0" style="303" hidden="1" customWidth="1"/>
    <col min="6687" max="6687" width="9.140625" style="303" customWidth="1"/>
    <col min="6688" max="6912" width="9.140625" style="303"/>
    <col min="6913" max="6914" width="6.7109375" style="303" customWidth="1"/>
    <col min="6915" max="6915" width="8.7109375" style="303" customWidth="1"/>
    <col min="6916" max="6916" width="6.7109375" style="303" customWidth="1"/>
    <col min="6917" max="6917" width="61.85546875" style="303" customWidth="1"/>
    <col min="6918" max="6928" width="12.7109375" style="303" customWidth="1"/>
    <col min="6929" max="6938" width="9.140625" style="303"/>
    <col min="6939" max="6939" width="9.140625" style="303" customWidth="1"/>
    <col min="6940" max="6942" width="0" style="303" hidden="1" customWidth="1"/>
    <col min="6943" max="6943" width="9.140625" style="303" customWidth="1"/>
    <col min="6944" max="7168" width="9.140625" style="303"/>
    <col min="7169" max="7170" width="6.7109375" style="303" customWidth="1"/>
    <col min="7171" max="7171" width="8.7109375" style="303" customWidth="1"/>
    <col min="7172" max="7172" width="6.7109375" style="303" customWidth="1"/>
    <col min="7173" max="7173" width="61.85546875" style="303" customWidth="1"/>
    <col min="7174" max="7184" width="12.7109375" style="303" customWidth="1"/>
    <col min="7185" max="7194" width="9.140625" style="303"/>
    <col min="7195" max="7195" width="9.140625" style="303" customWidth="1"/>
    <col min="7196" max="7198" width="0" style="303" hidden="1" customWidth="1"/>
    <col min="7199" max="7199" width="9.140625" style="303" customWidth="1"/>
    <col min="7200" max="7424" width="9.140625" style="303"/>
    <col min="7425" max="7426" width="6.7109375" style="303" customWidth="1"/>
    <col min="7427" max="7427" width="8.7109375" style="303" customWidth="1"/>
    <col min="7428" max="7428" width="6.7109375" style="303" customWidth="1"/>
    <col min="7429" max="7429" width="61.85546875" style="303" customWidth="1"/>
    <col min="7430" max="7440" width="12.7109375" style="303" customWidth="1"/>
    <col min="7441" max="7450" width="9.140625" style="303"/>
    <col min="7451" max="7451" width="9.140625" style="303" customWidth="1"/>
    <col min="7452" max="7454" width="0" style="303" hidden="1" customWidth="1"/>
    <col min="7455" max="7455" width="9.140625" style="303" customWidth="1"/>
    <col min="7456" max="7680" width="9.140625" style="303"/>
    <col min="7681" max="7682" width="6.7109375" style="303" customWidth="1"/>
    <col min="7683" max="7683" width="8.7109375" style="303" customWidth="1"/>
    <col min="7684" max="7684" width="6.7109375" style="303" customWidth="1"/>
    <col min="7685" max="7685" width="61.85546875" style="303" customWidth="1"/>
    <col min="7686" max="7696" width="12.7109375" style="303" customWidth="1"/>
    <col min="7697" max="7706" width="9.140625" style="303"/>
    <col min="7707" max="7707" width="9.140625" style="303" customWidth="1"/>
    <col min="7708" max="7710" width="0" style="303" hidden="1" customWidth="1"/>
    <col min="7711" max="7711" width="9.140625" style="303" customWidth="1"/>
    <col min="7712" max="7936" width="9.140625" style="303"/>
    <col min="7937" max="7938" width="6.7109375" style="303" customWidth="1"/>
    <col min="7939" max="7939" width="8.7109375" style="303" customWidth="1"/>
    <col min="7940" max="7940" width="6.7109375" style="303" customWidth="1"/>
    <col min="7941" max="7941" width="61.85546875" style="303" customWidth="1"/>
    <col min="7942" max="7952" width="12.7109375" style="303" customWidth="1"/>
    <col min="7953" max="7962" width="9.140625" style="303"/>
    <col min="7963" max="7963" width="9.140625" style="303" customWidth="1"/>
    <col min="7964" max="7966" width="0" style="303" hidden="1" customWidth="1"/>
    <col min="7967" max="7967" width="9.140625" style="303" customWidth="1"/>
    <col min="7968" max="8192" width="9.140625" style="303"/>
    <col min="8193" max="8194" width="6.7109375" style="303" customWidth="1"/>
    <col min="8195" max="8195" width="8.7109375" style="303" customWidth="1"/>
    <col min="8196" max="8196" width="6.7109375" style="303" customWidth="1"/>
    <col min="8197" max="8197" width="61.85546875" style="303" customWidth="1"/>
    <col min="8198" max="8208" width="12.7109375" style="303" customWidth="1"/>
    <col min="8209" max="8218" width="9.140625" style="303"/>
    <col min="8219" max="8219" width="9.140625" style="303" customWidth="1"/>
    <col min="8220" max="8222" width="0" style="303" hidden="1" customWidth="1"/>
    <col min="8223" max="8223" width="9.140625" style="303" customWidth="1"/>
    <col min="8224" max="8448" width="9.140625" style="303"/>
    <col min="8449" max="8450" width="6.7109375" style="303" customWidth="1"/>
    <col min="8451" max="8451" width="8.7109375" style="303" customWidth="1"/>
    <col min="8452" max="8452" width="6.7109375" style="303" customWidth="1"/>
    <col min="8453" max="8453" width="61.85546875" style="303" customWidth="1"/>
    <col min="8454" max="8464" width="12.7109375" style="303" customWidth="1"/>
    <col min="8465" max="8474" width="9.140625" style="303"/>
    <col min="8475" max="8475" width="9.140625" style="303" customWidth="1"/>
    <col min="8476" max="8478" width="0" style="303" hidden="1" customWidth="1"/>
    <col min="8479" max="8479" width="9.140625" style="303" customWidth="1"/>
    <col min="8480" max="8704" width="9.140625" style="303"/>
    <col min="8705" max="8706" width="6.7109375" style="303" customWidth="1"/>
    <col min="8707" max="8707" width="8.7109375" style="303" customWidth="1"/>
    <col min="8708" max="8708" width="6.7109375" style="303" customWidth="1"/>
    <col min="8709" max="8709" width="61.85546875" style="303" customWidth="1"/>
    <col min="8710" max="8720" width="12.7109375" style="303" customWidth="1"/>
    <col min="8721" max="8730" width="9.140625" style="303"/>
    <col min="8731" max="8731" width="9.140625" style="303" customWidth="1"/>
    <col min="8732" max="8734" width="0" style="303" hidden="1" customWidth="1"/>
    <col min="8735" max="8735" width="9.140625" style="303" customWidth="1"/>
    <col min="8736" max="8960" width="9.140625" style="303"/>
    <col min="8961" max="8962" width="6.7109375" style="303" customWidth="1"/>
    <col min="8963" max="8963" width="8.7109375" style="303" customWidth="1"/>
    <col min="8964" max="8964" width="6.7109375" style="303" customWidth="1"/>
    <col min="8965" max="8965" width="61.85546875" style="303" customWidth="1"/>
    <col min="8966" max="8976" width="12.7109375" style="303" customWidth="1"/>
    <col min="8977" max="8986" width="9.140625" style="303"/>
    <col min="8987" max="8987" width="9.140625" style="303" customWidth="1"/>
    <col min="8988" max="8990" width="0" style="303" hidden="1" customWidth="1"/>
    <col min="8991" max="8991" width="9.140625" style="303" customWidth="1"/>
    <col min="8992" max="9216" width="9.140625" style="303"/>
    <col min="9217" max="9218" width="6.7109375" style="303" customWidth="1"/>
    <col min="9219" max="9219" width="8.7109375" style="303" customWidth="1"/>
    <col min="9220" max="9220" width="6.7109375" style="303" customWidth="1"/>
    <col min="9221" max="9221" width="61.85546875" style="303" customWidth="1"/>
    <col min="9222" max="9232" width="12.7109375" style="303" customWidth="1"/>
    <col min="9233" max="9242" width="9.140625" style="303"/>
    <col min="9243" max="9243" width="9.140625" style="303" customWidth="1"/>
    <col min="9244" max="9246" width="0" style="303" hidden="1" customWidth="1"/>
    <col min="9247" max="9247" width="9.140625" style="303" customWidth="1"/>
    <col min="9248" max="9472" width="9.140625" style="303"/>
    <col min="9473" max="9474" width="6.7109375" style="303" customWidth="1"/>
    <col min="9475" max="9475" width="8.7109375" style="303" customWidth="1"/>
    <col min="9476" max="9476" width="6.7109375" style="303" customWidth="1"/>
    <col min="9477" max="9477" width="61.85546875" style="303" customWidth="1"/>
    <col min="9478" max="9488" width="12.7109375" style="303" customWidth="1"/>
    <col min="9489" max="9498" width="9.140625" style="303"/>
    <col min="9499" max="9499" width="9.140625" style="303" customWidth="1"/>
    <col min="9500" max="9502" width="0" style="303" hidden="1" customWidth="1"/>
    <col min="9503" max="9503" width="9.140625" style="303" customWidth="1"/>
    <col min="9504" max="9728" width="9.140625" style="303"/>
    <col min="9729" max="9730" width="6.7109375" style="303" customWidth="1"/>
    <col min="9731" max="9731" width="8.7109375" style="303" customWidth="1"/>
    <col min="9732" max="9732" width="6.7109375" style="303" customWidth="1"/>
    <col min="9733" max="9733" width="61.85546875" style="303" customWidth="1"/>
    <col min="9734" max="9744" width="12.7109375" style="303" customWidth="1"/>
    <col min="9745" max="9754" width="9.140625" style="303"/>
    <col min="9755" max="9755" width="9.140625" style="303" customWidth="1"/>
    <col min="9756" max="9758" width="0" style="303" hidden="1" customWidth="1"/>
    <col min="9759" max="9759" width="9.140625" style="303" customWidth="1"/>
    <col min="9760" max="9984" width="9.140625" style="303"/>
    <col min="9985" max="9986" width="6.7109375" style="303" customWidth="1"/>
    <col min="9987" max="9987" width="8.7109375" style="303" customWidth="1"/>
    <col min="9988" max="9988" width="6.7109375" style="303" customWidth="1"/>
    <col min="9989" max="9989" width="61.85546875" style="303" customWidth="1"/>
    <col min="9990" max="10000" width="12.7109375" style="303" customWidth="1"/>
    <col min="10001" max="10010" width="9.140625" style="303"/>
    <col min="10011" max="10011" width="9.140625" style="303" customWidth="1"/>
    <col min="10012" max="10014" width="0" style="303" hidden="1" customWidth="1"/>
    <col min="10015" max="10015" width="9.140625" style="303" customWidth="1"/>
    <col min="10016" max="10240" width="9.140625" style="303"/>
    <col min="10241" max="10242" width="6.7109375" style="303" customWidth="1"/>
    <col min="10243" max="10243" width="8.7109375" style="303" customWidth="1"/>
    <col min="10244" max="10244" width="6.7109375" style="303" customWidth="1"/>
    <col min="10245" max="10245" width="61.85546875" style="303" customWidth="1"/>
    <col min="10246" max="10256" width="12.7109375" style="303" customWidth="1"/>
    <col min="10257" max="10266" width="9.140625" style="303"/>
    <col min="10267" max="10267" width="9.140625" style="303" customWidth="1"/>
    <col min="10268" max="10270" width="0" style="303" hidden="1" customWidth="1"/>
    <col min="10271" max="10271" width="9.140625" style="303" customWidth="1"/>
    <col min="10272" max="10496" width="9.140625" style="303"/>
    <col min="10497" max="10498" width="6.7109375" style="303" customWidth="1"/>
    <col min="10499" max="10499" width="8.7109375" style="303" customWidth="1"/>
    <col min="10500" max="10500" width="6.7109375" style="303" customWidth="1"/>
    <col min="10501" max="10501" width="61.85546875" style="303" customWidth="1"/>
    <col min="10502" max="10512" width="12.7109375" style="303" customWidth="1"/>
    <col min="10513" max="10522" width="9.140625" style="303"/>
    <col min="10523" max="10523" width="9.140625" style="303" customWidth="1"/>
    <col min="10524" max="10526" width="0" style="303" hidden="1" customWidth="1"/>
    <col min="10527" max="10527" width="9.140625" style="303" customWidth="1"/>
    <col min="10528" max="10752" width="9.140625" style="303"/>
    <col min="10753" max="10754" width="6.7109375" style="303" customWidth="1"/>
    <col min="10755" max="10755" width="8.7109375" style="303" customWidth="1"/>
    <col min="10756" max="10756" width="6.7109375" style="303" customWidth="1"/>
    <col min="10757" max="10757" width="61.85546875" style="303" customWidth="1"/>
    <col min="10758" max="10768" width="12.7109375" style="303" customWidth="1"/>
    <col min="10769" max="10778" width="9.140625" style="303"/>
    <col min="10779" max="10779" width="9.140625" style="303" customWidth="1"/>
    <col min="10780" max="10782" width="0" style="303" hidden="1" customWidth="1"/>
    <col min="10783" max="10783" width="9.140625" style="303" customWidth="1"/>
    <col min="10784" max="11008" width="9.140625" style="303"/>
    <col min="11009" max="11010" width="6.7109375" style="303" customWidth="1"/>
    <col min="11011" max="11011" width="8.7109375" style="303" customWidth="1"/>
    <col min="11012" max="11012" width="6.7109375" style="303" customWidth="1"/>
    <col min="11013" max="11013" width="61.85546875" style="303" customWidth="1"/>
    <col min="11014" max="11024" width="12.7109375" style="303" customWidth="1"/>
    <col min="11025" max="11034" width="9.140625" style="303"/>
    <col min="11035" max="11035" width="9.140625" style="303" customWidth="1"/>
    <col min="11036" max="11038" width="0" style="303" hidden="1" customWidth="1"/>
    <col min="11039" max="11039" width="9.140625" style="303" customWidth="1"/>
    <col min="11040" max="11264" width="9.140625" style="303"/>
    <col min="11265" max="11266" width="6.7109375" style="303" customWidth="1"/>
    <col min="11267" max="11267" width="8.7109375" style="303" customWidth="1"/>
    <col min="11268" max="11268" width="6.7109375" style="303" customWidth="1"/>
    <col min="11269" max="11269" width="61.85546875" style="303" customWidth="1"/>
    <col min="11270" max="11280" width="12.7109375" style="303" customWidth="1"/>
    <col min="11281" max="11290" width="9.140625" style="303"/>
    <col min="11291" max="11291" width="9.140625" style="303" customWidth="1"/>
    <col min="11292" max="11294" width="0" style="303" hidden="1" customWidth="1"/>
    <col min="11295" max="11295" width="9.140625" style="303" customWidth="1"/>
    <col min="11296" max="11520" width="9.140625" style="303"/>
    <col min="11521" max="11522" width="6.7109375" style="303" customWidth="1"/>
    <col min="11523" max="11523" width="8.7109375" style="303" customWidth="1"/>
    <col min="11524" max="11524" width="6.7109375" style="303" customWidth="1"/>
    <col min="11525" max="11525" width="61.85546875" style="303" customWidth="1"/>
    <col min="11526" max="11536" width="12.7109375" style="303" customWidth="1"/>
    <col min="11537" max="11546" width="9.140625" style="303"/>
    <col min="11547" max="11547" width="9.140625" style="303" customWidth="1"/>
    <col min="11548" max="11550" width="0" style="303" hidden="1" customWidth="1"/>
    <col min="11551" max="11551" width="9.140625" style="303" customWidth="1"/>
    <col min="11552" max="11776" width="9.140625" style="303"/>
    <col min="11777" max="11778" width="6.7109375" style="303" customWidth="1"/>
    <col min="11779" max="11779" width="8.7109375" style="303" customWidth="1"/>
    <col min="11780" max="11780" width="6.7109375" style="303" customWidth="1"/>
    <col min="11781" max="11781" width="61.85546875" style="303" customWidth="1"/>
    <col min="11782" max="11792" width="12.7109375" style="303" customWidth="1"/>
    <col min="11793" max="11802" width="9.140625" style="303"/>
    <col min="11803" max="11803" width="9.140625" style="303" customWidth="1"/>
    <col min="11804" max="11806" width="0" style="303" hidden="1" customWidth="1"/>
    <col min="11807" max="11807" width="9.140625" style="303" customWidth="1"/>
    <col min="11808" max="12032" width="9.140625" style="303"/>
    <col min="12033" max="12034" width="6.7109375" style="303" customWidth="1"/>
    <col min="12035" max="12035" width="8.7109375" style="303" customWidth="1"/>
    <col min="12036" max="12036" width="6.7109375" style="303" customWidth="1"/>
    <col min="12037" max="12037" width="61.85546875" style="303" customWidth="1"/>
    <col min="12038" max="12048" width="12.7109375" style="303" customWidth="1"/>
    <col min="12049" max="12058" width="9.140625" style="303"/>
    <col min="12059" max="12059" width="9.140625" style="303" customWidth="1"/>
    <col min="12060" max="12062" width="0" style="303" hidden="1" customWidth="1"/>
    <col min="12063" max="12063" width="9.140625" style="303" customWidth="1"/>
    <col min="12064" max="12288" width="9.140625" style="303"/>
    <col min="12289" max="12290" width="6.7109375" style="303" customWidth="1"/>
    <col min="12291" max="12291" width="8.7109375" style="303" customWidth="1"/>
    <col min="12292" max="12292" width="6.7109375" style="303" customWidth="1"/>
    <col min="12293" max="12293" width="61.85546875" style="303" customWidth="1"/>
    <col min="12294" max="12304" width="12.7109375" style="303" customWidth="1"/>
    <col min="12305" max="12314" width="9.140625" style="303"/>
    <col min="12315" max="12315" width="9.140625" style="303" customWidth="1"/>
    <col min="12316" max="12318" width="0" style="303" hidden="1" customWidth="1"/>
    <col min="12319" max="12319" width="9.140625" style="303" customWidth="1"/>
    <col min="12320" max="12544" width="9.140625" style="303"/>
    <col min="12545" max="12546" width="6.7109375" style="303" customWidth="1"/>
    <col min="12547" max="12547" width="8.7109375" style="303" customWidth="1"/>
    <col min="12548" max="12548" width="6.7109375" style="303" customWidth="1"/>
    <col min="12549" max="12549" width="61.85546875" style="303" customWidth="1"/>
    <col min="12550" max="12560" width="12.7109375" style="303" customWidth="1"/>
    <col min="12561" max="12570" width="9.140625" style="303"/>
    <col min="12571" max="12571" width="9.140625" style="303" customWidth="1"/>
    <col min="12572" max="12574" width="0" style="303" hidden="1" customWidth="1"/>
    <col min="12575" max="12575" width="9.140625" style="303" customWidth="1"/>
    <col min="12576" max="12800" width="9.140625" style="303"/>
    <col min="12801" max="12802" width="6.7109375" style="303" customWidth="1"/>
    <col min="12803" max="12803" width="8.7109375" style="303" customWidth="1"/>
    <col min="12804" max="12804" width="6.7109375" style="303" customWidth="1"/>
    <col min="12805" max="12805" width="61.85546875" style="303" customWidth="1"/>
    <col min="12806" max="12816" width="12.7109375" style="303" customWidth="1"/>
    <col min="12817" max="12826" width="9.140625" style="303"/>
    <col min="12827" max="12827" width="9.140625" style="303" customWidth="1"/>
    <col min="12828" max="12830" width="0" style="303" hidden="1" customWidth="1"/>
    <col min="12831" max="12831" width="9.140625" style="303" customWidth="1"/>
    <col min="12832" max="13056" width="9.140625" style="303"/>
    <col min="13057" max="13058" width="6.7109375" style="303" customWidth="1"/>
    <col min="13059" max="13059" width="8.7109375" style="303" customWidth="1"/>
    <col min="13060" max="13060" width="6.7109375" style="303" customWidth="1"/>
    <col min="13061" max="13061" width="61.85546875" style="303" customWidth="1"/>
    <col min="13062" max="13072" width="12.7109375" style="303" customWidth="1"/>
    <col min="13073" max="13082" width="9.140625" style="303"/>
    <col min="13083" max="13083" width="9.140625" style="303" customWidth="1"/>
    <col min="13084" max="13086" width="0" style="303" hidden="1" customWidth="1"/>
    <col min="13087" max="13087" width="9.140625" style="303" customWidth="1"/>
    <col min="13088" max="13312" width="9.140625" style="303"/>
    <col min="13313" max="13314" width="6.7109375" style="303" customWidth="1"/>
    <col min="13315" max="13315" width="8.7109375" style="303" customWidth="1"/>
    <col min="13316" max="13316" width="6.7109375" style="303" customWidth="1"/>
    <col min="13317" max="13317" width="61.85546875" style="303" customWidth="1"/>
    <col min="13318" max="13328" width="12.7109375" style="303" customWidth="1"/>
    <col min="13329" max="13338" width="9.140625" style="303"/>
    <col min="13339" max="13339" width="9.140625" style="303" customWidth="1"/>
    <col min="13340" max="13342" width="0" style="303" hidden="1" customWidth="1"/>
    <col min="13343" max="13343" width="9.140625" style="303" customWidth="1"/>
    <col min="13344" max="13568" width="9.140625" style="303"/>
    <col min="13569" max="13570" width="6.7109375" style="303" customWidth="1"/>
    <col min="13571" max="13571" width="8.7109375" style="303" customWidth="1"/>
    <col min="13572" max="13572" width="6.7109375" style="303" customWidth="1"/>
    <col min="13573" max="13573" width="61.85546875" style="303" customWidth="1"/>
    <col min="13574" max="13584" width="12.7109375" style="303" customWidth="1"/>
    <col min="13585" max="13594" width="9.140625" style="303"/>
    <col min="13595" max="13595" width="9.140625" style="303" customWidth="1"/>
    <col min="13596" max="13598" width="0" style="303" hidden="1" customWidth="1"/>
    <col min="13599" max="13599" width="9.140625" style="303" customWidth="1"/>
    <col min="13600" max="13824" width="9.140625" style="303"/>
    <col min="13825" max="13826" width="6.7109375" style="303" customWidth="1"/>
    <col min="13827" max="13827" width="8.7109375" style="303" customWidth="1"/>
    <col min="13828" max="13828" width="6.7109375" style="303" customWidth="1"/>
    <col min="13829" max="13829" width="61.85546875" style="303" customWidth="1"/>
    <col min="13830" max="13840" width="12.7109375" style="303" customWidth="1"/>
    <col min="13841" max="13850" width="9.140625" style="303"/>
    <col min="13851" max="13851" width="9.140625" style="303" customWidth="1"/>
    <col min="13852" max="13854" width="0" style="303" hidden="1" customWidth="1"/>
    <col min="13855" max="13855" width="9.140625" style="303" customWidth="1"/>
    <col min="13856" max="14080" width="9.140625" style="303"/>
    <col min="14081" max="14082" width="6.7109375" style="303" customWidth="1"/>
    <col min="14083" max="14083" width="8.7109375" style="303" customWidth="1"/>
    <col min="14084" max="14084" width="6.7109375" style="303" customWidth="1"/>
    <col min="14085" max="14085" width="61.85546875" style="303" customWidth="1"/>
    <col min="14086" max="14096" width="12.7109375" style="303" customWidth="1"/>
    <col min="14097" max="14106" width="9.140625" style="303"/>
    <col min="14107" max="14107" width="9.140625" style="303" customWidth="1"/>
    <col min="14108" max="14110" width="0" style="303" hidden="1" customWidth="1"/>
    <col min="14111" max="14111" width="9.140625" style="303" customWidth="1"/>
    <col min="14112" max="14336" width="9.140625" style="303"/>
    <col min="14337" max="14338" width="6.7109375" style="303" customWidth="1"/>
    <col min="14339" max="14339" width="8.7109375" style="303" customWidth="1"/>
    <col min="14340" max="14340" width="6.7109375" style="303" customWidth="1"/>
    <col min="14341" max="14341" width="61.85546875" style="303" customWidth="1"/>
    <col min="14342" max="14352" width="12.7109375" style="303" customWidth="1"/>
    <col min="14353" max="14362" width="9.140625" style="303"/>
    <col min="14363" max="14363" width="9.140625" style="303" customWidth="1"/>
    <col min="14364" max="14366" width="0" style="303" hidden="1" customWidth="1"/>
    <col min="14367" max="14367" width="9.140625" style="303" customWidth="1"/>
    <col min="14368" max="14592" width="9.140625" style="303"/>
    <col min="14593" max="14594" width="6.7109375" style="303" customWidth="1"/>
    <col min="14595" max="14595" width="8.7109375" style="303" customWidth="1"/>
    <col min="14596" max="14596" width="6.7109375" style="303" customWidth="1"/>
    <col min="14597" max="14597" width="61.85546875" style="303" customWidth="1"/>
    <col min="14598" max="14608" width="12.7109375" style="303" customWidth="1"/>
    <col min="14609" max="14618" width="9.140625" style="303"/>
    <col min="14619" max="14619" width="9.140625" style="303" customWidth="1"/>
    <col min="14620" max="14622" width="0" style="303" hidden="1" customWidth="1"/>
    <col min="14623" max="14623" width="9.140625" style="303" customWidth="1"/>
    <col min="14624" max="14848" width="9.140625" style="303"/>
    <col min="14849" max="14850" width="6.7109375" style="303" customWidth="1"/>
    <col min="14851" max="14851" width="8.7109375" style="303" customWidth="1"/>
    <col min="14852" max="14852" width="6.7109375" style="303" customWidth="1"/>
    <col min="14853" max="14853" width="61.85546875" style="303" customWidth="1"/>
    <col min="14854" max="14864" width="12.7109375" style="303" customWidth="1"/>
    <col min="14865" max="14874" width="9.140625" style="303"/>
    <col min="14875" max="14875" width="9.140625" style="303" customWidth="1"/>
    <col min="14876" max="14878" width="0" style="303" hidden="1" customWidth="1"/>
    <col min="14879" max="14879" width="9.140625" style="303" customWidth="1"/>
    <col min="14880" max="15104" width="9.140625" style="303"/>
    <col min="15105" max="15106" width="6.7109375" style="303" customWidth="1"/>
    <col min="15107" max="15107" width="8.7109375" style="303" customWidth="1"/>
    <col min="15108" max="15108" width="6.7109375" style="303" customWidth="1"/>
    <col min="15109" max="15109" width="61.85546875" style="303" customWidth="1"/>
    <col min="15110" max="15120" width="12.7109375" style="303" customWidth="1"/>
    <col min="15121" max="15130" width="9.140625" style="303"/>
    <col min="15131" max="15131" width="9.140625" style="303" customWidth="1"/>
    <col min="15132" max="15134" width="0" style="303" hidden="1" customWidth="1"/>
    <col min="15135" max="15135" width="9.140625" style="303" customWidth="1"/>
    <col min="15136" max="15360" width="9.140625" style="303"/>
    <col min="15361" max="15362" width="6.7109375" style="303" customWidth="1"/>
    <col min="15363" max="15363" width="8.7109375" style="303" customWidth="1"/>
    <col min="15364" max="15364" width="6.7109375" style="303" customWidth="1"/>
    <col min="15365" max="15365" width="61.85546875" style="303" customWidth="1"/>
    <col min="15366" max="15376" width="12.7109375" style="303" customWidth="1"/>
    <col min="15377" max="15386" width="9.140625" style="303"/>
    <col min="15387" max="15387" width="9.140625" style="303" customWidth="1"/>
    <col min="15388" max="15390" width="0" style="303" hidden="1" customWidth="1"/>
    <col min="15391" max="15391" width="9.140625" style="303" customWidth="1"/>
    <col min="15392" max="15616" width="9.140625" style="303"/>
    <col min="15617" max="15618" width="6.7109375" style="303" customWidth="1"/>
    <col min="15619" max="15619" width="8.7109375" style="303" customWidth="1"/>
    <col min="15620" max="15620" width="6.7109375" style="303" customWidth="1"/>
    <col min="15621" max="15621" width="61.85546875" style="303" customWidth="1"/>
    <col min="15622" max="15632" width="12.7109375" style="303" customWidth="1"/>
    <col min="15633" max="15642" width="9.140625" style="303"/>
    <col min="15643" max="15643" width="9.140625" style="303" customWidth="1"/>
    <col min="15644" max="15646" width="0" style="303" hidden="1" customWidth="1"/>
    <col min="15647" max="15647" width="9.140625" style="303" customWidth="1"/>
    <col min="15648" max="15872" width="9.140625" style="303"/>
    <col min="15873" max="15874" width="6.7109375" style="303" customWidth="1"/>
    <col min="15875" max="15875" width="8.7109375" style="303" customWidth="1"/>
    <col min="15876" max="15876" width="6.7109375" style="303" customWidth="1"/>
    <col min="15877" max="15877" width="61.85546875" style="303" customWidth="1"/>
    <col min="15878" max="15888" width="12.7109375" style="303" customWidth="1"/>
    <col min="15889" max="15898" width="9.140625" style="303"/>
    <col min="15899" max="15899" width="9.140625" style="303" customWidth="1"/>
    <col min="15900" max="15902" width="0" style="303" hidden="1" customWidth="1"/>
    <col min="15903" max="15903" width="9.140625" style="303" customWidth="1"/>
    <col min="15904" max="16128" width="9.140625" style="303"/>
    <col min="16129" max="16130" width="6.7109375" style="303" customWidth="1"/>
    <col min="16131" max="16131" width="8.7109375" style="303" customWidth="1"/>
    <col min="16132" max="16132" width="6.7109375" style="303" customWidth="1"/>
    <col min="16133" max="16133" width="61.85546875" style="303" customWidth="1"/>
    <col min="16134" max="16144" width="12.7109375" style="303" customWidth="1"/>
    <col min="16145" max="16154" width="9.140625" style="303"/>
    <col min="16155" max="16155" width="9.140625" style="303" customWidth="1"/>
    <col min="16156" max="16158" width="0" style="303" hidden="1" customWidth="1"/>
    <col min="16159" max="16159" width="9.140625" style="303" customWidth="1"/>
    <col min="16160" max="16384" width="9.140625" style="303"/>
  </cols>
  <sheetData>
    <row r="1" spans="1:30" ht="12.75" customHeight="1" x14ac:dyDescent="0.25">
      <c r="A1" s="438" t="s">
        <v>571</v>
      </c>
      <c r="B1" s="438"/>
      <c r="C1" s="438"/>
      <c r="D1" s="438"/>
      <c r="E1" s="438"/>
      <c r="F1" s="438"/>
      <c r="G1" s="438"/>
      <c r="H1" s="438"/>
      <c r="I1" s="438"/>
      <c r="J1" s="438"/>
      <c r="K1" s="438"/>
      <c r="L1" s="438"/>
      <c r="M1" s="438"/>
      <c r="N1" s="438"/>
      <c r="O1" s="438"/>
      <c r="P1" s="438"/>
    </row>
    <row r="2" spans="1:30" ht="12.75" customHeight="1" x14ac:dyDescent="0.25">
      <c r="A2" s="437" t="s">
        <v>572</v>
      </c>
      <c r="B2" s="437"/>
      <c r="C2" s="437"/>
      <c r="D2" s="437"/>
      <c r="E2" s="437"/>
      <c r="F2" s="437"/>
      <c r="G2" s="437"/>
      <c r="H2" s="437"/>
      <c r="I2" s="437"/>
      <c r="J2" s="437"/>
      <c r="K2" s="437"/>
      <c r="L2" s="437"/>
      <c r="M2" s="437"/>
      <c r="N2" s="437"/>
      <c r="O2" s="437"/>
      <c r="P2" s="437"/>
    </row>
    <row r="3" spans="1:30" ht="12.75" customHeight="1" x14ac:dyDescent="0.25">
      <c r="A3" s="437" t="s">
        <v>573</v>
      </c>
      <c r="B3" s="437"/>
      <c r="C3" s="437"/>
      <c r="D3" s="437"/>
      <c r="E3" s="437"/>
      <c r="F3" s="437"/>
      <c r="G3" s="437"/>
      <c r="H3" s="437"/>
      <c r="I3" s="437"/>
      <c r="J3" s="437"/>
      <c r="K3" s="437"/>
      <c r="L3" s="437"/>
      <c r="M3" s="437"/>
      <c r="N3" s="437"/>
      <c r="O3" s="437"/>
      <c r="P3" s="437"/>
    </row>
    <row r="4" spans="1:30" ht="12.75" customHeight="1" x14ac:dyDescent="0.25">
      <c r="A4" s="437" t="s">
        <v>574</v>
      </c>
      <c r="B4" s="437"/>
      <c r="C4" s="437"/>
      <c r="D4" s="437"/>
      <c r="E4" s="437"/>
      <c r="F4" s="437"/>
      <c r="G4" s="437"/>
      <c r="H4" s="437"/>
      <c r="I4" s="437"/>
      <c r="J4" s="437"/>
      <c r="K4" s="437"/>
      <c r="L4" s="437"/>
      <c r="M4" s="437"/>
      <c r="N4" s="437"/>
      <c r="O4" s="437"/>
      <c r="P4" s="437"/>
    </row>
    <row r="5" spans="1:30" ht="12.75" customHeight="1" x14ac:dyDescent="0.25">
      <c r="A5" s="437" t="s">
        <v>575</v>
      </c>
      <c r="B5" s="437"/>
      <c r="C5" s="437"/>
      <c r="D5" s="437"/>
      <c r="E5" s="437"/>
      <c r="F5" s="437"/>
      <c r="G5" s="437"/>
      <c r="H5" s="437"/>
      <c r="I5" s="437"/>
      <c r="J5" s="437"/>
      <c r="K5" s="437"/>
      <c r="L5" s="437"/>
      <c r="M5" s="437"/>
      <c r="N5" s="437"/>
      <c r="O5" s="437"/>
      <c r="P5" s="437"/>
    </row>
    <row r="6" spans="1:30" ht="51.75" x14ac:dyDescent="0.25">
      <c r="A6" s="400" t="s">
        <v>48</v>
      </c>
      <c r="B6" s="400" t="s">
        <v>49</v>
      </c>
      <c r="C6" s="400" t="s">
        <v>50</v>
      </c>
      <c r="D6" s="400" t="s">
        <v>51</v>
      </c>
      <c r="E6" s="400" t="s">
        <v>52</v>
      </c>
      <c r="F6" s="401" t="s">
        <v>54</v>
      </c>
      <c r="G6" s="401" t="s">
        <v>55</v>
      </c>
      <c r="H6" s="401" t="s">
        <v>56</v>
      </c>
      <c r="I6" s="401" t="s">
        <v>57</v>
      </c>
      <c r="J6" s="401" t="s">
        <v>58</v>
      </c>
      <c r="K6" s="401" t="s">
        <v>59</v>
      </c>
      <c r="L6" s="401" t="s">
        <v>60</v>
      </c>
      <c r="M6" s="401" t="s">
        <v>61</v>
      </c>
      <c r="N6" s="402" t="s">
        <v>62</v>
      </c>
      <c r="O6" s="401" t="s">
        <v>252</v>
      </c>
      <c r="P6" s="401" t="s">
        <v>253</v>
      </c>
    </row>
    <row r="7" spans="1:30" ht="12.95" customHeight="1" x14ac:dyDescent="0.25">
      <c r="A7" s="403">
        <v>2018</v>
      </c>
      <c r="B7" s="403" t="s">
        <v>576</v>
      </c>
      <c r="C7" s="403" t="s">
        <v>66</v>
      </c>
      <c r="D7" s="404" t="s">
        <v>67</v>
      </c>
      <c r="E7" s="404" t="s">
        <v>254</v>
      </c>
      <c r="F7" s="282"/>
      <c r="G7" s="282"/>
      <c r="H7" s="282"/>
      <c r="I7" s="282"/>
      <c r="J7" s="282"/>
      <c r="K7" s="282"/>
      <c r="L7" s="282"/>
      <c r="M7" s="282"/>
      <c r="N7" s="283"/>
      <c r="O7" s="282"/>
      <c r="P7" s="282"/>
      <c r="AB7" s="303">
        <v>2010</v>
      </c>
      <c r="AC7" s="405" t="s">
        <v>326</v>
      </c>
      <c r="AD7" s="303" t="str">
        <f>CONCATENATE(C7,"_AD_",A7,"_",LEFT(B7,3))</f>
        <v>KZN434_AD_2018_M01</v>
      </c>
    </row>
    <row r="8" spans="1:30" ht="12.95" customHeight="1" x14ac:dyDescent="0.25">
      <c r="D8" s="406" t="s">
        <v>68</v>
      </c>
      <c r="E8" s="406" t="s">
        <v>255</v>
      </c>
      <c r="F8" s="284">
        <v>0</v>
      </c>
      <c r="G8" s="284">
        <v>0</v>
      </c>
      <c r="H8" s="284">
        <v>0</v>
      </c>
      <c r="I8" s="284">
        <v>0</v>
      </c>
      <c r="J8" s="284">
        <v>0</v>
      </c>
      <c r="K8" s="284">
        <v>0</v>
      </c>
      <c r="L8" s="284">
        <v>0</v>
      </c>
      <c r="M8" s="284">
        <v>0</v>
      </c>
      <c r="N8" s="283">
        <f>SUM(F8:M8)</f>
        <v>0</v>
      </c>
      <c r="O8" s="284">
        <v>0</v>
      </c>
      <c r="P8" s="284">
        <v>0</v>
      </c>
      <c r="AB8" s="303">
        <v>2011</v>
      </c>
      <c r="AC8" s="405" t="s">
        <v>327</v>
      </c>
    </row>
    <row r="9" spans="1:30" ht="12.95" customHeight="1" x14ac:dyDescent="0.25">
      <c r="D9" s="406" t="s">
        <v>69</v>
      </c>
      <c r="E9" s="406" t="s">
        <v>256</v>
      </c>
      <c r="F9" s="284">
        <v>0</v>
      </c>
      <c r="G9" s="284">
        <v>0</v>
      </c>
      <c r="H9" s="284">
        <v>0</v>
      </c>
      <c r="I9" s="284">
        <v>0</v>
      </c>
      <c r="J9" s="284">
        <v>0</v>
      </c>
      <c r="K9" s="284">
        <v>0</v>
      </c>
      <c r="L9" s="284">
        <v>0</v>
      </c>
      <c r="M9" s="284">
        <v>8601.3700000000008</v>
      </c>
      <c r="N9" s="283">
        <f t="shared" ref="N9:N21" si="0">SUM(F9:M9)</f>
        <v>8601.3700000000008</v>
      </c>
      <c r="O9" s="284">
        <v>0</v>
      </c>
      <c r="P9" s="284">
        <v>0</v>
      </c>
      <c r="AB9" s="399">
        <v>2012</v>
      </c>
      <c r="AC9" s="405" t="s">
        <v>328</v>
      </c>
    </row>
    <row r="10" spans="1:30" ht="12.95" customHeight="1" x14ac:dyDescent="0.25">
      <c r="D10" s="406" t="s">
        <v>70</v>
      </c>
      <c r="E10" s="406" t="s">
        <v>257</v>
      </c>
      <c r="F10" s="284">
        <v>900087.1</v>
      </c>
      <c r="G10" s="284">
        <v>6310.23</v>
      </c>
      <c r="H10" s="284">
        <v>507513.93</v>
      </c>
      <c r="I10" s="284">
        <v>494855.28</v>
      </c>
      <c r="J10" s="284">
        <v>485477.81</v>
      </c>
      <c r="K10" s="284">
        <v>5286889.3499999996</v>
      </c>
      <c r="L10" s="284">
        <v>2423612.09</v>
      </c>
      <c r="M10" s="284">
        <v>17001815.120000001</v>
      </c>
      <c r="N10" s="283">
        <f t="shared" si="0"/>
        <v>27106560.91</v>
      </c>
      <c r="O10" s="284">
        <v>0</v>
      </c>
      <c r="P10" s="284">
        <v>0</v>
      </c>
      <c r="AB10" s="399">
        <v>2013</v>
      </c>
      <c r="AC10" s="405" t="s">
        <v>329</v>
      </c>
    </row>
    <row r="11" spans="1:30" ht="12.95" customHeight="1" x14ac:dyDescent="0.25">
      <c r="D11" s="406" t="s">
        <v>71</v>
      </c>
      <c r="E11" s="406" t="s">
        <v>258</v>
      </c>
      <c r="F11" s="284">
        <v>0</v>
      </c>
      <c r="G11" s="284">
        <v>0</v>
      </c>
      <c r="H11" s="284">
        <v>0</v>
      </c>
      <c r="I11" s="284">
        <v>0</v>
      </c>
      <c r="J11" s="284">
        <v>0</v>
      </c>
      <c r="K11" s="284">
        <v>0</v>
      </c>
      <c r="L11" s="284">
        <v>0</v>
      </c>
      <c r="M11" s="284">
        <v>0</v>
      </c>
      <c r="N11" s="283">
        <f t="shared" si="0"/>
        <v>0</v>
      </c>
      <c r="O11" s="284">
        <v>0</v>
      </c>
      <c r="P11" s="284">
        <v>0</v>
      </c>
      <c r="AB11" s="399">
        <v>2014</v>
      </c>
      <c r="AC11" s="405" t="s">
        <v>330</v>
      </c>
    </row>
    <row r="12" spans="1:30" ht="12.95" customHeight="1" x14ac:dyDescent="0.25">
      <c r="D12" s="406" t="s">
        <v>72</v>
      </c>
      <c r="E12" s="406" t="s">
        <v>259</v>
      </c>
      <c r="F12" s="284">
        <v>266215.36</v>
      </c>
      <c r="G12" s="284">
        <v>104556.12</v>
      </c>
      <c r="H12" s="284">
        <v>93269.38</v>
      </c>
      <c r="I12" s="284">
        <v>88681.09</v>
      </c>
      <c r="J12" s="284">
        <v>116351.59</v>
      </c>
      <c r="K12" s="284">
        <v>100235.98</v>
      </c>
      <c r="L12" s="284">
        <v>357896.82</v>
      </c>
      <c r="M12" s="284">
        <v>2646382.81</v>
      </c>
      <c r="N12" s="283">
        <f t="shared" si="0"/>
        <v>3773589.15</v>
      </c>
      <c r="O12" s="284">
        <v>0</v>
      </c>
      <c r="P12" s="284">
        <v>0</v>
      </c>
      <c r="AB12" s="399">
        <v>2015</v>
      </c>
      <c r="AC12" s="405" t="s">
        <v>331</v>
      </c>
    </row>
    <row r="13" spans="1:30" ht="12.95" customHeight="1" x14ac:dyDescent="0.25">
      <c r="D13" s="406" t="s">
        <v>73</v>
      </c>
      <c r="E13" s="406" t="s">
        <v>260</v>
      </c>
      <c r="F13" s="284">
        <v>0</v>
      </c>
      <c r="G13" s="284">
        <v>0</v>
      </c>
      <c r="H13" s="284">
        <v>0</v>
      </c>
      <c r="I13" s="284">
        <v>0</v>
      </c>
      <c r="J13" s="284">
        <v>0</v>
      </c>
      <c r="K13" s="284">
        <v>0</v>
      </c>
      <c r="L13" s="284">
        <v>0</v>
      </c>
      <c r="M13" s="284">
        <v>76483.14</v>
      </c>
      <c r="N13" s="283">
        <f t="shared" si="0"/>
        <v>76483.14</v>
      </c>
      <c r="O13" s="284">
        <v>0</v>
      </c>
      <c r="P13" s="284">
        <v>0</v>
      </c>
      <c r="AB13" s="399">
        <v>2016</v>
      </c>
      <c r="AC13" s="405" t="s">
        <v>332</v>
      </c>
    </row>
    <row r="14" spans="1:30" ht="12.95" customHeight="1" x14ac:dyDescent="0.25">
      <c r="D14" s="407" t="s">
        <v>110</v>
      </c>
      <c r="E14" s="406" t="s">
        <v>111</v>
      </c>
      <c r="F14" s="284">
        <v>0</v>
      </c>
      <c r="G14" s="284">
        <v>0</v>
      </c>
      <c r="H14" s="284">
        <v>0</v>
      </c>
      <c r="I14" s="284">
        <v>24.76</v>
      </c>
      <c r="J14" s="284">
        <v>0</v>
      </c>
      <c r="K14" s="284">
        <v>0</v>
      </c>
      <c r="L14" s="284">
        <v>0</v>
      </c>
      <c r="M14" s="284">
        <v>717256.38</v>
      </c>
      <c r="N14" s="283">
        <f>SUM(F14:M14)</f>
        <v>717281.14</v>
      </c>
      <c r="O14" s="284">
        <v>0</v>
      </c>
      <c r="P14" s="284">
        <v>0</v>
      </c>
      <c r="AB14" s="399">
        <v>2017</v>
      </c>
      <c r="AC14" s="405" t="s">
        <v>333</v>
      </c>
    </row>
    <row r="15" spans="1:30" ht="12.95" customHeight="1" x14ac:dyDescent="0.25">
      <c r="D15" s="407" t="s">
        <v>261</v>
      </c>
      <c r="E15" s="406" t="s">
        <v>262</v>
      </c>
      <c r="F15" s="284">
        <v>0</v>
      </c>
      <c r="G15" s="284">
        <v>0</v>
      </c>
      <c r="H15" s="284">
        <v>0</v>
      </c>
      <c r="I15" s="284">
        <v>0</v>
      </c>
      <c r="J15" s="284">
        <v>0</v>
      </c>
      <c r="K15" s="284">
        <v>0</v>
      </c>
      <c r="L15" s="284">
        <v>0</v>
      </c>
      <c r="M15" s="284">
        <v>0</v>
      </c>
      <c r="N15" s="283">
        <f>SUM(F15:M15)</f>
        <v>0</v>
      </c>
      <c r="O15" s="284">
        <v>0</v>
      </c>
      <c r="P15" s="284">
        <v>0</v>
      </c>
      <c r="AB15" s="399">
        <v>2018</v>
      </c>
      <c r="AC15" s="405" t="s">
        <v>334</v>
      </c>
    </row>
    <row r="16" spans="1:30" ht="12.95" customHeight="1" x14ac:dyDescent="0.25">
      <c r="D16" s="406" t="s">
        <v>74</v>
      </c>
      <c r="E16" s="406" t="s">
        <v>22</v>
      </c>
      <c r="F16" s="284">
        <v>-2910020.89</v>
      </c>
      <c r="G16" s="284">
        <v>178304.2</v>
      </c>
      <c r="H16" s="284">
        <v>37925.360000000001</v>
      </c>
      <c r="I16" s="284">
        <v>38079.269999999997</v>
      </c>
      <c r="J16" s="284">
        <v>37821.39</v>
      </c>
      <c r="K16" s="284">
        <v>37196.61</v>
      </c>
      <c r="L16" s="284">
        <v>128480.26</v>
      </c>
      <c r="M16" s="284">
        <v>521500.95</v>
      </c>
      <c r="N16" s="283">
        <f t="shared" si="0"/>
        <v>-1930712.8500000003</v>
      </c>
      <c r="O16" s="284">
        <v>0</v>
      </c>
      <c r="P16" s="284">
        <v>0</v>
      </c>
      <c r="AB16" s="399">
        <v>2019</v>
      </c>
      <c r="AC16" s="405" t="s">
        <v>335</v>
      </c>
    </row>
    <row r="17" spans="1:29" ht="12.95" customHeight="1" x14ac:dyDescent="0.25">
      <c r="D17" s="408" t="s">
        <v>75</v>
      </c>
      <c r="E17" s="408" t="s">
        <v>76</v>
      </c>
      <c r="F17" s="283">
        <f t="shared" ref="F17:M17" si="1">SUM(F8:F16)</f>
        <v>-1743718.4300000002</v>
      </c>
      <c r="G17" s="283">
        <f t="shared" si="1"/>
        <v>289170.55</v>
      </c>
      <c r="H17" s="283">
        <f t="shared" si="1"/>
        <v>638708.67000000004</v>
      </c>
      <c r="I17" s="283">
        <f t="shared" si="1"/>
        <v>621640.4</v>
      </c>
      <c r="J17" s="283">
        <f t="shared" si="1"/>
        <v>639650.79</v>
      </c>
      <c r="K17" s="283">
        <f t="shared" si="1"/>
        <v>5424321.9400000004</v>
      </c>
      <c r="L17" s="283">
        <f t="shared" si="1"/>
        <v>2909989.1699999995</v>
      </c>
      <c r="M17" s="283">
        <f t="shared" si="1"/>
        <v>20972039.77</v>
      </c>
      <c r="N17" s="283">
        <f t="shared" si="0"/>
        <v>29751802.859999999</v>
      </c>
      <c r="O17" s="283">
        <f>SUM(O8:O16)</f>
        <v>0</v>
      </c>
      <c r="P17" s="283">
        <f>SUM(P8:P16)</f>
        <v>0</v>
      </c>
      <c r="AB17" s="399">
        <v>2020</v>
      </c>
      <c r="AC17" s="405" t="s">
        <v>336</v>
      </c>
    </row>
    <row r="18" spans="1:29" ht="12.95" customHeight="1" x14ac:dyDescent="0.25">
      <c r="D18" s="404" t="s">
        <v>77</v>
      </c>
      <c r="E18" s="404" t="s">
        <v>107</v>
      </c>
      <c r="F18" s="282"/>
      <c r="G18" s="282"/>
      <c r="H18" s="282"/>
      <c r="I18" s="282"/>
      <c r="J18" s="282"/>
      <c r="K18" s="282"/>
      <c r="L18" s="282"/>
      <c r="M18" s="282"/>
      <c r="N18" s="283"/>
      <c r="O18" s="282"/>
      <c r="P18" s="282"/>
      <c r="AB18" s="399">
        <v>2021</v>
      </c>
      <c r="AC18" s="405" t="s">
        <v>337</v>
      </c>
    </row>
    <row r="19" spans="1:29" ht="12.95" customHeight="1" x14ac:dyDescent="0.25">
      <c r="D19" s="406" t="s">
        <v>78</v>
      </c>
      <c r="E19" s="406" t="s">
        <v>108</v>
      </c>
      <c r="F19" s="285">
        <f>+[24]ADG!E345</f>
        <v>-1266050.5999999999</v>
      </c>
      <c r="G19" s="285">
        <f>+[24]ADG!F345</f>
        <v>19060.02</v>
      </c>
      <c r="H19" s="285">
        <f>+[24]ADG!G345</f>
        <v>99240.699999999983</v>
      </c>
      <c r="I19" s="285">
        <f>+[24]ADG!H345</f>
        <v>96505.74000000002</v>
      </c>
      <c r="J19" s="285">
        <f>+[24]ADG!I345</f>
        <v>94381.760000000009</v>
      </c>
      <c r="K19" s="285">
        <f>+[24]ADG!J345</f>
        <v>4097265.46</v>
      </c>
      <c r="L19" s="285">
        <f>+[24]ADG!K345</f>
        <v>325131.52000000002</v>
      </c>
      <c r="M19" s="285">
        <f>+[24]ADG!L345</f>
        <v>5009632.78</v>
      </c>
      <c r="N19" s="283">
        <f t="shared" si="0"/>
        <v>8475167.3800000008</v>
      </c>
      <c r="O19" s="285">
        <f>+[24]ADG!N345</f>
        <v>0</v>
      </c>
      <c r="P19" s="285">
        <f>+[24]ADG!O345</f>
        <v>0</v>
      </c>
      <c r="AB19" s="399">
        <v>2022</v>
      </c>
      <c r="AC19" s="405" t="s">
        <v>338</v>
      </c>
    </row>
    <row r="20" spans="1:29" ht="12.95" customHeight="1" x14ac:dyDescent="0.25">
      <c r="D20" s="406" t="s">
        <v>79</v>
      </c>
      <c r="E20" s="406" t="s">
        <v>109</v>
      </c>
      <c r="F20" s="285">
        <f>+[24]ADC!E125</f>
        <v>-364872.09999999992</v>
      </c>
      <c r="G20" s="285">
        <f>+[24]ADC!F125</f>
        <v>203310.15999999997</v>
      </c>
      <c r="H20" s="285">
        <f>+[24]ADC!G125</f>
        <v>314314.62000000005</v>
      </c>
      <c r="I20" s="285">
        <f>+[24]ADC!H125</f>
        <v>308250.64999999997</v>
      </c>
      <c r="J20" s="285">
        <f>+[24]ADC!I125</f>
        <v>337430.31000000006</v>
      </c>
      <c r="K20" s="285">
        <f>+[24]ADC!J125</f>
        <v>453020.3</v>
      </c>
      <c r="L20" s="285">
        <f>+[24]ADC!K125</f>
        <v>1576500.85</v>
      </c>
      <c r="M20" s="285">
        <f>+[24]ADC!L125</f>
        <v>9383469.7799999993</v>
      </c>
      <c r="N20" s="283">
        <f t="shared" si="0"/>
        <v>12211424.57</v>
      </c>
      <c r="O20" s="285">
        <f>+[24]ADC!N125</f>
        <v>0</v>
      </c>
      <c r="P20" s="285">
        <f>+[24]ADC!O125</f>
        <v>0</v>
      </c>
      <c r="AB20" s="399">
        <v>2023</v>
      </c>
      <c r="AC20" s="405" t="s">
        <v>339</v>
      </c>
    </row>
    <row r="21" spans="1:29" ht="12.95" customHeight="1" x14ac:dyDescent="0.25">
      <c r="D21" s="406" t="s">
        <v>80</v>
      </c>
      <c r="E21" s="406" t="s">
        <v>81</v>
      </c>
      <c r="F21" s="285">
        <f>+[24]ADH!E59</f>
        <v>-111548.44</v>
      </c>
      <c r="G21" s="285">
        <f>+[24]ADH!F59</f>
        <v>66794.100000000006</v>
      </c>
      <c r="H21" s="285">
        <f>+[24]ADH!G59</f>
        <v>225142.25000000003</v>
      </c>
      <c r="I21" s="285">
        <f>+[24]ADH!H59</f>
        <v>216872.84</v>
      </c>
      <c r="J21" s="285">
        <f>+[24]ADH!I59</f>
        <v>207827.55000000002</v>
      </c>
      <c r="K21" s="285">
        <f>+[24]ADH!J59</f>
        <v>873708.20999999985</v>
      </c>
      <c r="L21" s="285">
        <f>+[24]ADH!K59</f>
        <v>1008289.78</v>
      </c>
      <c r="M21" s="285">
        <f>+[24]ADH!L59</f>
        <v>6578020.9099999992</v>
      </c>
      <c r="N21" s="283">
        <f t="shared" si="0"/>
        <v>9065107.1999999993</v>
      </c>
      <c r="O21" s="285">
        <f>+[24]ADH!N59</f>
        <v>0</v>
      </c>
      <c r="P21" s="285">
        <f>+[24]ADH!O59</f>
        <v>0</v>
      </c>
      <c r="AB21" s="399">
        <v>2024</v>
      </c>
      <c r="AC21" s="405" t="s">
        <v>340</v>
      </c>
    </row>
    <row r="22" spans="1:29" ht="12.95" customHeight="1" x14ac:dyDescent="0.25">
      <c r="D22" s="406" t="s">
        <v>82</v>
      </c>
      <c r="E22" s="406" t="s">
        <v>22</v>
      </c>
      <c r="F22" s="284">
        <v>-1247.29</v>
      </c>
      <c r="G22" s="284">
        <v>6.27</v>
      </c>
      <c r="H22" s="284">
        <v>11.1</v>
      </c>
      <c r="I22" s="284">
        <v>11.17</v>
      </c>
      <c r="J22" s="284">
        <v>11.17</v>
      </c>
      <c r="K22" s="284">
        <v>327.97</v>
      </c>
      <c r="L22" s="284">
        <v>67.02</v>
      </c>
      <c r="M22" s="284">
        <v>916.3</v>
      </c>
      <c r="N22" s="283">
        <f>SUM(F22:M22)</f>
        <v>103.71000000000004</v>
      </c>
      <c r="O22" s="284">
        <v>0</v>
      </c>
      <c r="P22" s="284">
        <v>0</v>
      </c>
      <c r="AB22" s="399">
        <v>2025</v>
      </c>
      <c r="AC22" s="405" t="s">
        <v>341</v>
      </c>
    </row>
    <row r="23" spans="1:29" ht="12.95" customHeight="1" x14ac:dyDescent="0.25">
      <c r="D23" s="408" t="s">
        <v>83</v>
      </c>
      <c r="E23" s="408" t="s">
        <v>84</v>
      </c>
      <c r="F23" s="283">
        <f>SUM(F19:F22)</f>
        <v>-1743718.4299999997</v>
      </c>
      <c r="G23" s="283">
        <f t="shared" ref="G23:M23" si="2">SUM(G19:G22)</f>
        <v>289170.55</v>
      </c>
      <c r="H23" s="283">
        <f t="shared" si="2"/>
        <v>638708.67000000004</v>
      </c>
      <c r="I23" s="283">
        <f t="shared" si="2"/>
        <v>621640.4</v>
      </c>
      <c r="J23" s="283">
        <f t="shared" si="2"/>
        <v>639650.79000000015</v>
      </c>
      <c r="K23" s="283">
        <f t="shared" si="2"/>
        <v>5424321.9399999995</v>
      </c>
      <c r="L23" s="283">
        <f t="shared" si="2"/>
        <v>2909989.1700000004</v>
      </c>
      <c r="M23" s="283">
        <f t="shared" si="2"/>
        <v>20972039.77</v>
      </c>
      <c r="N23" s="283">
        <f>SUM(F23:M23)</f>
        <v>29751802.859999999</v>
      </c>
      <c r="O23" s="283">
        <f>SUM(O19:O22)</f>
        <v>0</v>
      </c>
      <c r="P23" s="283">
        <f>SUM(P19:P22)</f>
        <v>0</v>
      </c>
      <c r="AB23" s="399">
        <v>2026</v>
      </c>
      <c r="AC23" s="405" t="s">
        <v>342</v>
      </c>
    </row>
    <row r="24" spans="1:29" ht="12.95" customHeight="1" x14ac:dyDescent="0.25">
      <c r="F24" s="409" t="str">
        <f>IF(F23=F17," ","Incorrect")</f>
        <v xml:space="preserve"> </v>
      </c>
      <c r="G24" s="409" t="str">
        <f t="shared" ref="G24:P24" si="3">IF(G23=G17," ","Incorrect")</f>
        <v xml:space="preserve"> </v>
      </c>
      <c r="H24" s="409" t="str">
        <f t="shared" si="3"/>
        <v xml:space="preserve"> </v>
      </c>
      <c r="I24" s="409" t="str">
        <f t="shared" si="3"/>
        <v xml:space="preserve"> </v>
      </c>
      <c r="J24" s="409" t="str">
        <f t="shared" si="3"/>
        <v xml:space="preserve"> </v>
      </c>
      <c r="K24" s="409" t="str">
        <f t="shared" si="3"/>
        <v xml:space="preserve"> </v>
      </c>
      <c r="L24" s="409" t="str">
        <f t="shared" si="3"/>
        <v xml:space="preserve"> </v>
      </c>
      <c r="M24" s="409" t="str">
        <f t="shared" si="3"/>
        <v xml:space="preserve"> </v>
      </c>
      <c r="N24" s="409" t="str">
        <f t="shared" si="3"/>
        <v xml:space="preserve"> </v>
      </c>
      <c r="O24" s="409" t="str">
        <f t="shared" si="3"/>
        <v xml:space="preserve"> </v>
      </c>
      <c r="P24" s="409" t="str">
        <f t="shared" si="3"/>
        <v xml:space="preserve"> </v>
      </c>
      <c r="AB24" s="399">
        <v>2027</v>
      </c>
      <c r="AC24" s="405" t="s">
        <v>343</v>
      </c>
    </row>
    <row r="25" spans="1:29" ht="12.95" customHeight="1" x14ac:dyDescent="0.25">
      <c r="A25" s="303" t="s">
        <v>577</v>
      </c>
      <c r="AB25" s="399">
        <v>2028</v>
      </c>
      <c r="AC25" s="405" t="s">
        <v>578</v>
      </c>
    </row>
    <row r="26" spans="1:29" ht="12.95" customHeight="1" x14ac:dyDescent="0.25">
      <c r="B26" s="410" t="s">
        <v>579</v>
      </c>
      <c r="AB26" s="399">
        <v>2029</v>
      </c>
      <c r="AC26" s="405" t="s">
        <v>580</v>
      </c>
    </row>
    <row r="27" spans="1:29" ht="12.95" customHeight="1" x14ac:dyDescent="0.25">
      <c r="B27" s="410" t="s">
        <v>581</v>
      </c>
      <c r="AB27" s="399">
        <v>2030</v>
      </c>
      <c r="AC27" s="405" t="s">
        <v>582</v>
      </c>
    </row>
    <row r="28" spans="1:29" x14ac:dyDescent="0.25">
      <c r="B28" s="411" t="s">
        <v>583</v>
      </c>
      <c r="AB28" s="399">
        <v>2031</v>
      </c>
      <c r="AC28" s="405" t="s">
        <v>584</v>
      </c>
    </row>
    <row r="29" spans="1:29" x14ac:dyDescent="0.25">
      <c r="B29" s="303" t="s">
        <v>585</v>
      </c>
      <c r="AB29" s="399">
        <v>2032</v>
      </c>
      <c r="AC29" s="405" t="s">
        <v>586</v>
      </c>
    </row>
    <row r="30" spans="1:29" x14ac:dyDescent="0.25">
      <c r="B30" s="303" t="s">
        <v>587</v>
      </c>
      <c r="AB30" s="399">
        <v>2033</v>
      </c>
      <c r="AC30" s="405" t="s">
        <v>588</v>
      </c>
    </row>
    <row r="31" spans="1:29" x14ac:dyDescent="0.25">
      <c r="C31" s="303" t="s">
        <v>589</v>
      </c>
      <c r="AB31" s="399">
        <v>2034</v>
      </c>
      <c r="AC31" s="405" t="s">
        <v>590</v>
      </c>
    </row>
    <row r="32" spans="1:29" x14ac:dyDescent="0.25">
      <c r="C32" s="303" t="s">
        <v>591</v>
      </c>
      <c r="AB32" s="399">
        <v>2035</v>
      </c>
      <c r="AC32" s="405" t="s">
        <v>592</v>
      </c>
    </row>
    <row r="33" spans="3:29" x14ac:dyDescent="0.25">
      <c r="C33" s="303" t="s">
        <v>593</v>
      </c>
      <c r="AB33" s="399">
        <v>2036</v>
      </c>
      <c r="AC33" s="405" t="s">
        <v>594</v>
      </c>
    </row>
    <row r="34" spans="3:29" x14ac:dyDescent="0.25">
      <c r="AB34" s="399">
        <v>2037</v>
      </c>
      <c r="AC34" s="405" t="s">
        <v>595</v>
      </c>
    </row>
    <row r="35" spans="3:29" x14ac:dyDescent="0.25">
      <c r="AB35" s="399">
        <v>2038</v>
      </c>
      <c r="AC35" s="405" t="s">
        <v>596</v>
      </c>
    </row>
    <row r="36" spans="3:29" x14ac:dyDescent="0.25">
      <c r="AB36" s="399">
        <v>2039</v>
      </c>
      <c r="AC36" s="405" t="s">
        <v>597</v>
      </c>
    </row>
    <row r="37" spans="3:29" x14ac:dyDescent="0.25">
      <c r="AB37" s="399">
        <v>2040</v>
      </c>
      <c r="AC37" s="405" t="s">
        <v>598</v>
      </c>
    </row>
    <row r="38" spans="3:29" x14ac:dyDescent="0.25">
      <c r="AB38" s="399">
        <v>2041</v>
      </c>
      <c r="AC38" s="405" t="s">
        <v>599</v>
      </c>
    </row>
    <row r="39" spans="3:29" x14ac:dyDescent="0.25">
      <c r="AB39" s="399">
        <v>2042</v>
      </c>
      <c r="AC39" s="405" t="s">
        <v>600</v>
      </c>
    </row>
    <row r="40" spans="3:29" x14ac:dyDescent="0.25">
      <c r="AB40" s="399">
        <v>2043</v>
      </c>
      <c r="AC40" s="405" t="s">
        <v>601</v>
      </c>
    </row>
    <row r="41" spans="3:29" x14ac:dyDescent="0.25">
      <c r="AB41" s="399">
        <v>2044</v>
      </c>
      <c r="AC41" s="405" t="s">
        <v>602</v>
      </c>
    </row>
    <row r="42" spans="3:29" x14ac:dyDescent="0.25">
      <c r="AB42" s="399">
        <v>2045</v>
      </c>
      <c r="AC42" s="405" t="s">
        <v>603</v>
      </c>
    </row>
    <row r="43" spans="3:29" x14ac:dyDescent="0.25">
      <c r="AB43" s="399">
        <v>2046</v>
      </c>
      <c r="AC43" s="405" t="s">
        <v>590</v>
      </c>
    </row>
    <row r="44" spans="3:29" x14ac:dyDescent="0.25">
      <c r="AB44" s="399">
        <v>2047</v>
      </c>
      <c r="AC44" s="405" t="s">
        <v>592</v>
      </c>
    </row>
    <row r="45" spans="3:29" x14ac:dyDescent="0.25">
      <c r="AB45" s="399">
        <v>2048</v>
      </c>
      <c r="AC45" s="405" t="s">
        <v>594</v>
      </c>
    </row>
    <row r="46" spans="3:29" x14ac:dyDescent="0.25">
      <c r="AB46" s="399">
        <v>2049</v>
      </c>
      <c r="AC46" s="405" t="s">
        <v>595</v>
      </c>
    </row>
    <row r="47" spans="3:29" x14ac:dyDescent="0.25">
      <c r="AB47" s="399">
        <v>2050</v>
      </c>
      <c r="AC47" s="405" t="s">
        <v>596</v>
      </c>
    </row>
    <row r="48" spans="3:29" x14ac:dyDescent="0.25">
      <c r="AC48" s="405" t="s">
        <v>604</v>
      </c>
    </row>
    <row r="49" spans="29:29" x14ac:dyDescent="0.25">
      <c r="AC49" s="405" t="s">
        <v>605</v>
      </c>
    </row>
    <row r="50" spans="29:29" x14ac:dyDescent="0.25">
      <c r="AC50" s="405" t="s">
        <v>606</v>
      </c>
    </row>
    <row r="51" spans="29:29" x14ac:dyDescent="0.25">
      <c r="AC51" s="405" t="s">
        <v>607</v>
      </c>
    </row>
    <row r="52" spans="29:29" x14ac:dyDescent="0.25">
      <c r="AC52" s="405" t="s">
        <v>608</v>
      </c>
    </row>
    <row r="53" spans="29:29" x14ac:dyDescent="0.25">
      <c r="AC53" s="405" t="s">
        <v>609</v>
      </c>
    </row>
    <row r="54" spans="29:29" x14ac:dyDescent="0.25">
      <c r="AC54" s="405" t="s">
        <v>610</v>
      </c>
    </row>
    <row r="55" spans="29:29" x14ac:dyDescent="0.25">
      <c r="AC55" s="405" t="s">
        <v>611</v>
      </c>
    </row>
    <row r="56" spans="29:29" x14ac:dyDescent="0.25">
      <c r="AC56" s="405" t="s">
        <v>612</v>
      </c>
    </row>
    <row r="57" spans="29:29" x14ac:dyDescent="0.25">
      <c r="AC57" s="405" t="s">
        <v>613</v>
      </c>
    </row>
    <row r="58" spans="29:29" x14ac:dyDescent="0.25">
      <c r="AC58" s="405" t="s">
        <v>614</v>
      </c>
    </row>
    <row r="59" spans="29:29" x14ac:dyDescent="0.25">
      <c r="AC59" s="405" t="s">
        <v>615</v>
      </c>
    </row>
    <row r="60" spans="29:29" x14ac:dyDescent="0.25">
      <c r="AC60" s="405" t="s">
        <v>616</v>
      </c>
    </row>
    <row r="61" spans="29:29" x14ac:dyDescent="0.25">
      <c r="AC61" s="405" t="s">
        <v>617</v>
      </c>
    </row>
    <row r="62" spans="29:29" x14ac:dyDescent="0.25">
      <c r="AC62" s="405" t="s">
        <v>618</v>
      </c>
    </row>
    <row r="63" spans="29:29" x14ac:dyDescent="0.25">
      <c r="AC63" s="405" t="s">
        <v>619</v>
      </c>
    </row>
    <row r="64" spans="29:29" x14ac:dyDescent="0.25">
      <c r="AC64" s="405" t="s">
        <v>620</v>
      </c>
    </row>
    <row r="65" spans="29:29" x14ac:dyDescent="0.25">
      <c r="AC65" s="405" t="s">
        <v>621</v>
      </c>
    </row>
    <row r="66" spans="29:29" x14ac:dyDescent="0.25">
      <c r="AC66" s="405" t="s">
        <v>622</v>
      </c>
    </row>
    <row r="67" spans="29:29" x14ac:dyDescent="0.25">
      <c r="AC67" s="405" t="s">
        <v>623</v>
      </c>
    </row>
    <row r="68" spans="29:29" x14ac:dyDescent="0.25">
      <c r="AC68" s="405" t="s">
        <v>624</v>
      </c>
    </row>
    <row r="69" spans="29:29" x14ac:dyDescent="0.25">
      <c r="AC69" s="405" t="s">
        <v>625</v>
      </c>
    </row>
    <row r="70" spans="29:29" x14ac:dyDescent="0.25">
      <c r="AC70" s="405" t="s">
        <v>626</v>
      </c>
    </row>
    <row r="71" spans="29:29" x14ac:dyDescent="0.25">
      <c r="AC71" s="405" t="s">
        <v>627</v>
      </c>
    </row>
    <row r="72" spans="29:29" x14ac:dyDescent="0.25">
      <c r="AC72" s="405" t="s">
        <v>628</v>
      </c>
    </row>
    <row r="73" spans="29:29" x14ac:dyDescent="0.25">
      <c r="AC73" s="405" t="s">
        <v>629</v>
      </c>
    </row>
    <row r="74" spans="29:29" x14ac:dyDescent="0.25">
      <c r="AC74" s="405" t="s">
        <v>630</v>
      </c>
    </row>
    <row r="75" spans="29:29" x14ac:dyDescent="0.25">
      <c r="AC75" s="405" t="s">
        <v>631</v>
      </c>
    </row>
    <row r="76" spans="29:29" x14ac:dyDescent="0.25">
      <c r="AC76" s="405" t="s">
        <v>632</v>
      </c>
    </row>
    <row r="77" spans="29:29" x14ac:dyDescent="0.25">
      <c r="AC77" s="405" t="s">
        <v>633</v>
      </c>
    </row>
    <row r="78" spans="29:29" x14ac:dyDescent="0.25">
      <c r="AC78" s="405" t="s">
        <v>634</v>
      </c>
    </row>
    <row r="79" spans="29:29" x14ac:dyDescent="0.25">
      <c r="AC79" s="405" t="s">
        <v>635</v>
      </c>
    </row>
    <row r="80" spans="29:29" x14ac:dyDescent="0.25">
      <c r="AC80" s="405" t="s">
        <v>636</v>
      </c>
    </row>
    <row r="81" spans="29:29" x14ac:dyDescent="0.25">
      <c r="AC81" s="405" t="s">
        <v>637</v>
      </c>
    </row>
    <row r="82" spans="29:29" x14ac:dyDescent="0.25">
      <c r="AC82" s="405" t="s">
        <v>638</v>
      </c>
    </row>
    <row r="83" spans="29:29" x14ac:dyDescent="0.25">
      <c r="AC83" s="405" t="s">
        <v>639</v>
      </c>
    </row>
    <row r="84" spans="29:29" x14ac:dyDescent="0.25">
      <c r="AC84" s="405" t="s">
        <v>640</v>
      </c>
    </row>
    <row r="85" spans="29:29" x14ac:dyDescent="0.25">
      <c r="AC85" s="405" t="s">
        <v>641</v>
      </c>
    </row>
    <row r="86" spans="29:29" x14ac:dyDescent="0.25">
      <c r="AC86" s="405" t="s">
        <v>642</v>
      </c>
    </row>
    <row r="87" spans="29:29" x14ac:dyDescent="0.25">
      <c r="AC87" s="405" t="s">
        <v>643</v>
      </c>
    </row>
    <row r="88" spans="29:29" x14ac:dyDescent="0.25">
      <c r="AC88" s="405" t="s">
        <v>644</v>
      </c>
    </row>
    <row r="89" spans="29:29" x14ac:dyDescent="0.25">
      <c r="AC89" s="405" t="s">
        <v>645</v>
      </c>
    </row>
    <row r="90" spans="29:29" x14ac:dyDescent="0.25">
      <c r="AC90" s="405" t="s">
        <v>646</v>
      </c>
    </row>
    <row r="91" spans="29:29" x14ac:dyDescent="0.25">
      <c r="AC91" s="405" t="s">
        <v>647</v>
      </c>
    </row>
    <row r="92" spans="29:29" x14ac:dyDescent="0.25">
      <c r="AC92" s="405" t="s">
        <v>648</v>
      </c>
    </row>
    <row r="93" spans="29:29" x14ac:dyDescent="0.25">
      <c r="AC93" s="405" t="s">
        <v>649</v>
      </c>
    </row>
    <row r="94" spans="29:29" x14ac:dyDescent="0.25">
      <c r="AC94" s="405" t="s">
        <v>650</v>
      </c>
    </row>
    <row r="95" spans="29:29" x14ac:dyDescent="0.25">
      <c r="AC95" s="405" t="s">
        <v>651</v>
      </c>
    </row>
    <row r="96" spans="29:29" x14ac:dyDescent="0.25">
      <c r="AC96" s="405" t="s">
        <v>652</v>
      </c>
    </row>
    <row r="97" spans="29:29" x14ac:dyDescent="0.25">
      <c r="AC97" s="405" t="s">
        <v>653</v>
      </c>
    </row>
    <row r="98" spans="29:29" x14ac:dyDescent="0.25">
      <c r="AC98" s="405" t="s">
        <v>654</v>
      </c>
    </row>
    <row r="99" spans="29:29" x14ac:dyDescent="0.25">
      <c r="AC99" s="405" t="s">
        <v>655</v>
      </c>
    </row>
    <row r="100" spans="29:29" x14ac:dyDescent="0.25">
      <c r="AC100" s="405" t="s">
        <v>656</v>
      </c>
    </row>
    <row r="101" spans="29:29" x14ac:dyDescent="0.25">
      <c r="AC101" s="405" t="s">
        <v>657</v>
      </c>
    </row>
    <row r="102" spans="29:29" x14ac:dyDescent="0.25">
      <c r="AC102" s="405" t="s">
        <v>658</v>
      </c>
    </row>
    <row r="103" spans="29:29" x14ac:dyDescent="0.25">
      <c r="AC103" s="405" t="s">
        <v>659</v>
      </c>
    </row>
    <row r="104" spans="29:29" x14ac:dyDescent="0.25">
      <c r="AC104" s="405" t="s">
        <v>660</v>
      </c>
    </row>
    <row r="105" spans="29:29" x14ac:dyDescent="0.25">
      <c r="AC105" s="405" t="s">
        <v>661</v>
      </c>
    </row>
    <row r="106" spans="29:29" x14ac:dyDescent="0.25">
      <c r="AC106" s="405" t="s">
        <v>662</v>
      </c>
    </row>
    <row r="107" spans="29:29" x14ac:dyDescent="0.25">
      <c r="AC107" s="405" t="s">
        <v>663</v>
      </c>
    </row>
    <row r="108" spans="29:29" x14ac:dyDescent="0.25">
      <c r="AC108" s="405" t="s">
        <v>664</v>
      </c>
    </row>
    <row r="109" spans="29:29" x14ac:dyDescent="0.25">
      <c r="AC109" s="405" t="s">
        <v>665</v>
      </c>
    </row>
    <row r="110" spans="29:29" x14ac:dyDescent="0.25">
      <c r="AC110" s="405" t="s">
        <v>666</v>
      </c>
    </row>
    <row r="111" spans="29:29" x14ac:dyDescent="0.25">
      <c r="AC111" s="405" t="s">
        <v>667</v>
      </c>
    </row>
    <row r="112" spans="29:29" x14ac:dyDescent="0.25">
      <c r="AC112" s="405" t="s">
        <v>668</v>
      </c>
    </row>
    <row r="113" spans="29:29" x14ac:dyDescent="0.25">
      <c r="AC113" s="405" t="s">
        <v>669</v>
      </c>
    </row>
    <row r="114" spans="29:29" x14ac:dyDescent="0.25">
      <c r="AC114" s="405" t="s">
        <v>670</v>
      </c>
    </row>
    <row r="115" spans="29:29" x14ac:dyDescent="0.25">
      <c r="AC115" s="405" t="s">
        <v>671</v>
      </c>
    </row>
    <row r="116" spans="29:29" x14ac:dyDescent="0.25">
      <c r="AC116" s="405" t="s">
        <v>672</v>
      </c>
    </row>
    <row r="117" spans="29:29" x14ac:dyDescent="0.25">
      <c r="AC117" s="405" t="s">
        <v>673</v>
      </c>
    </row>
    <row r="118" spans="29:29" x14ac:dyDescent="0.25">
      <c r="AC118" s="405" t="s">
        <v>674</v>
      </c>
    </row>
    <row r="119" spans="29:29" x14ac:dyDescent="0.25">
      <c r="AC119" s="405" t="s">
        <v>675</v>
      </c>
    </row>
    <row r="120" spans="29:29" x14ac:dyDescent="0.25">
      <c r="AC120" s="405" t="s">
        <v>676</v>
      </c>
    </row>
    <row r="121" spans="29:29" x14ac:dyDescent="0.25">
      <c r="AC121" s="405" t="s">
        <v>677</v>
      </c>
    </row>
    <row r="122" spans="29:29" x14ac:dyDescent="0.25">
      <c r="AC122" s="405" t="s">
        <v>678</v>
      </c>
    </row>
    <row r="123" spans="29:29" x14ac:dyDescent="0.25">
      <c r="AC123" s="405" t="s">
        <v>679</v>
      </c>
    </row>
    <row r="124" spans="29:29" x14ac:dyDescent="0.25">
      <c r="AC124" s="405" t="s">
        <v>680</v>
      </c>
    </row>
    <row r="125" spans="29:29" x14ac:dyDescent="0.25">
      <c r="AC125" s="405" t="s">
        <v>681</v>
      </c>
    </row>
    <row r="126" spans="29:29" x14ac:dyDescent="0.25">
      <c r="AC126" s="405" t="s">
        <v>682</v>
      </c>
    </row>
    <row r="127" spans="29:29" x14ac:dyDescent="0.25">
      <c r="AC127" s="405" t="s">
        <v>683</v>
      </c>
    </row>
    <row r="128" spans="29:29" x14ac:dyDescent="0.25">
      <c r="AC128" s="405" t="s">
        <v>684</v>
      </c>
    </row>
    <row r="129" spans="29:29" x14ac:dyDescent="0.25">
      <c r="AC129" s="405" t="s">
        <v>685</v>
      </c>
    </row>
    <row r="130" spans="29:29" x14ac:dyDescent="0.25">
      <c r="AC130" s="405" t="s">
        <v>686</v>
      </c>
    </row>
    <row r="131" spans="29:29" x14ac:dyDescent="0.25">
      <c r="AC131" s="405" t="s">
        <v>687</v>
      </c>
    </row>
    <row r="132" spans="29:29" x14ac:dyDescent="0.25">
      <c r="AC132" s="405" t="s">
        <v>688</v>
      </c>
    </row>
    <row r="133" spans="29:29" x14ac:dyDescent="0.25">
      <c r="AC133" s="405" t="s">
        <v>689</v>
      </c>
    </row>
    <row r="134" spans="29:29" x14ac:dyDescent="0.25">
      <c r="AC134" s="405" t="s">
        <v>690</v>
      </c>
    </row>
    <row r="135" spans="29:29" x14ac:dyDescent="0.25">
      <c r="AC135" s="405" t="s">
        <v>691</v>
      </c>
    </row>
    <row r="136" spans="29:29" x14ac:dyDescent="0.25">
      <c r="AC136" s="405" t="s">
        <v>692</v>
      </c>
    </row>
    <row r="137" spans="29:29" x14ac:dyDescent="0.25">
      <c r="AC137" s="405" t="s">
        <v>693</v>
      </c>
    </row>
    <row r="138" spans="29:29" x14ac:dyDescent="0.25">
      <c r="AC138" s="405" t="s">
        <v>694</v>
      </c>
    </row>
    <row r="139" spans="29:29" x14ac:dyDescent="0.25">
      <c r="AC139" s="405" t="s">
        <v>695</v>
      </c>
    </row>
    <row r="140" spans="29:29" x14ac:dyDescent="0.25">
      <c r="AC140" s="405" t="s">
        <v>696</v>
      </c>
    </row>
    <row r="141" spans="29:29" x14ac:dyDescent="0.25">
      <c r="AC141" s="405" t="s">
        <v>697</v>
      </c>
    </row>
    <row r="142" spans="29:29" x14ac:dyDescent="0.25">
      <c r="AC142" s="405" t="s">
        <v>698</v>
      </c>
    </row>
    <row r="143" spans="29:29" x14ac:dyDescent="0.25">
      <c r="AC143" s="405" t="s">
        <v>699</v>
      </c>
    </row>
    <row r="144" spans="29:29" x14ac:dyDescent="0.25">
      <c r="AC144" s="405" t="s">
        <v>700</v>
      </c>
    </row>
    <row r="145" spans="29:29" x14ac:dyDescent="0.25">
      <c r="AC145" s="405" t="s">
        <v>701</v>
      </c>
    </row>
    <row r="146" spans="29:29" x14ac:dyDescent="0.25">
      <c r="AC146" s="405" t="s">
        <v>702</v>
      </c>
    </row>
    <row r="147" spans="29:29" x14ac:dyDescent="0.25">
      <c r="AC147" s="405" t="s">
        <v>703</v>
      </c>
    </row>
    <row r="148" spans="29:29" x14ac:dyDescent="0.25">
      <c r="AC148" s="405" t="s">
        <v>704</v>
      </c>
    </row>
    <row r="149" spans="29:29" x14ac:dyDescent="0.25">
      <c r="AC149" s="405" t="s">
        <v>705</v>
      </c>
    </row>
    <row r="150" spans="29:29" x14ac:dyDescent="0.25">
      <c r="AC150" s="405" t="s">
        <v>706</v>
      </c>
    </row>
    <row r="151" spans="29:29" x14ac:dyDescent="0.25">
      <c r="AC151" s="405" t="s">
        <v>707</v>
      </c>
    </row>
    <row r="152" spans="29:29" x14ac:dyDescent="0.25">
      <c r="AC152" s="405" t="s">
        <v>708</v>
      </c>
    </row>
    <row r="153" spans="29:29" x14ac:dyDescent="0.25">
      <c r="AC153" s="405" t="s">
        <v>709</v>
      </c>
    </row>
    <row r="154" spans="29:29" x14ac:dyDescent="0.25">
      <c r="AC154" s="405" t="s">
        <v>710</v>
      </c>
    </row>
    <row r="155" spans="29:29" x14ac:dyDescent="0.25">
      <c r="AC155" s="405" t="s">
        <v>711</v>
      </c>
    </row>
    <row r="156" spans="29:29" x14ac:dyDescent="0.25">
      <c r="AC156" s="405" t="s">
        <v>712</v>
      </c>
    </row>
    <row r="157" spans="29:29" x14ac:dyDescent="0.25">
      <c r="AC157" s="405" t="s">
        <v>713</v>
      </c>
    </row>
    <row r="158" spans="29:29" x14ac:dyDescent="0.25">
      <c r="AC158" s="405" t="s">
        <v>714</v>
      </c>
    </row>
    <row r="159" spans="29:29" x14ac:dyDescent="0.25">
      <c r="AC159" s="405" t="s">
        <v>715</v>
      </c>
    </row>
    <row r="160" spans="29:29" x14ac:dyDescent="0.25">
      <c r="AC160" s="405" t="s">
        <v>716</v>
      </c>
    </row>
    <row r="161" spans="29:29" x14ac:dyDescent="0.25">
      <c r="AC161" s="405" t="s">
        <v>717</v>
      </c>
    </row>
    <row r="162" spans="29:29" x14ac:dyDescent="0.25">
      <c r="AC162" s="405" t="s">
        <v>718</v>
      </c>
    </row>
    <row r="163" spans="29:29" x14ac:dyDescent="0.25">
      <c r="AC163" s="405" t="s">
        <v>719</v>
      </c>
    </row>
    <row r="164" spans="29:29" x14ac:dyDescent="0.25">
      <c r="AC164" s="405" t="s">
        <v>720</v>
      </c>
    </row>
    <row r="165" spans="29:29" x14ac:dyDescent="0.25">
      <c r="AC165" s="405" t="s">
        <v>721</v>
      </c>
    </row>
    <row r="166" spans="29:29" x14ac:dyDescent="0.25">
      <c r="AC166" s="405" t="s">
        <v>722</v>
      </c>
    </row>
    <row r="167" spans="29:29" x14ac:dyDescent="0.25">
      <c r="AC167" s="405" t="s">
        <v>66</v>
      </c>
    </row>
    <row r="168" spans="29:29" x14ac:dyDescent="0.25">
      <c r="AC168" s="405" t="s">
        <v>723</v>
      </c>
    </row>
    <row r="169" spans="29:29" x14ac:dyDescent="0.25">
      <c r="AC169" s="405" t="s">
        <v>724</v>
      </c>
    </row>
    <row r="170" spans="29:29" x14ac:dyDescent="0.25">
      <c r="AC170" s="405" t="s">
        <v>725</v>
      </c>
    </row>
    <row r="171" spans="29:29" x14ac:dyDescent="0.25">
      <c r="AC171" s="405" t="s">
        <v>726</v>
      </c>
    </row>
    <row r="172" spans="29:29" x14ac:dyDescent="0.25">
      <c r="AC172" s="405" t="s">
        <v>727</v>
      </c>
    </row>
    <row r="173" spans="29:29" x14ac:dyDescent="0.25">
      <c r="AC173" s="405" t="s">
        <v>728</v>
      </c>
    </row>
    <row r="174" spans="29:29" x14ac:dyDescent="0.25">
      <c r="AC174" s="405" t="s">
        <v>729</v>
      </c>
    </row>
    <row r="175" spans="29:29" x14ac:dyDescent="0.25">
      <c r="AC175" s="405" t="s">
        <v>730</v>
      </c>
    </row>
    <row r="176" spans="29:29" x14ac:dyDescent="0.25">
      <c r="AC176" s="405" t="s">
        <v>731</v>
      </c>
    </row>
    <row r="177" spans="29:29" x14ac:dyDescent="0.25">
      <c r="AC177" s="405" t="s">
        <v>732</v>
      </c>
    </row>
    <row r="178" spans="29:29" x14ac:dyDescent="0.25">
      <c r="AC178" s="405" t="s">
        <v>733</v>
      </c>
    </row>
    <row r="179" spans="29:29" x14ac:dyDescent="0.25">
      <c r="AC179" s="405" t="s">
        <v>734</v>
      </c>
    </row>
    <row r="180" spans="29:29" x14ac:dyDescent="0.25">
      <c r="AC180" s="405" t="s">
        <v>735</v>
      </c>
    </row>
    <row r="181" spans="29:29" x14ac:dyDescent="0.25">
      <c r="AC181" s="405" t="s">
        <v>736</v>
      </c>
    </row>
    <row r="182" spans="29:29" x14ac:dyDescent="0.25">
      <c r="AC182" s="405" t="s">
        <v>737</v>
      </c>
    </row>
    <row r="183" spans="29:29" x14ac:dyDescent="0.25">
      <c r="AC183" s="405" t="s">
        <v>738</v>
      </c>
    </row>
    <row r="184" spans="29:29" x14ac:dyDescent="0.25">
      <c r="AC184" s="405" t="s">
        <v>739</v>
      </c>
    </row>
    <row r="185" spans="29:29" x14ac:dyDescent="0.25">
      <c r="AC185" s="405" t="s">
        <v>740</v>
      </c>
    </row>
    <row r="186" spans="29:29" x14ac:dyDescent="0.25">
      <c r="AC186" s="405" t="s">
        <v>741</v>
      </c>
    </row>
    <row r="187" spans="29:29" x14ac:dyDescent="0.25">
      <c r="AC187" s="405" t="s">
        <v>742</v>
      </c>
    </row>
    <row r="188" spans="29:29" x14ac:dyDescent="0.25">
      <c r="AC188" s="405" t="s">
        <v>743</v>
      </c>
    </row>
    <row r="189" spans="29:29" x14ac:dyDescent="0.25">
      <c r="AC189" s="405" t="s">
        <v>744</v>
      </c>
    </row>
    <row r="190" spans="29:29" x14ac:dyDescent="0.25">
      <c r="AC190" s="405" t="s">
        <v>745</v>
      </c>
    </row>
    <row r="191" spans="29:29" x14ac:dyDescent="0.25">
      <c r="AC191" s="405" t="s">
        <v>746</v>
      </c>
    </row>
    <row r="192" spans="29:29" x14ac:dyDescent="0.25">
      <c r="AC192" s="405" t="s">
        <v>747</v>
      </c>
    </row>
    <row r="193" spans="29:29" x14ac:dyDescent="0.25">
      <c r="AC193" s="405" t="s">
        <v>748</v>
      </c>
    </row>
    <row r="194" spans="29:29" x14ac:dyDescent="0.25">
      <c r="AC194" s="405" t="s">
        <v>749</v>
      </c>
    </row>
    <row r="195" spans="29:29" x14ac:dyDescent="0.25">
      <c r="AC195" s="405" t="s">
        <v>750</v>
      </c>
    </row>
    <row r="196" spans="29:29" x14ac:dyDescent="0.25">
      <c r="AC196" s="405" t="s">
        <v>751</v>
      </c>
    </row>
    <row r="197" spans="29:29" x14ac:dyDescent="0.25">
      <c r="AC197" s="405" t="s">
        <v>752</v>
      </c>
    </row>
    <row r="198" spans="29:29" x14ac:dyDescent="0.25">
      <c r="AC198" s="405" t="s">
        <v>753</v>
      </c>
    </row>
    <row r="199" spans="29:29" x14ac:dyDescent="0.25">
      <c r="AC199" s="405" t="s">
        <v>754</v>
      </c>
    </row>
    <row r="200" spans="29:29" x14ac:dyDescent="0.25">
      <c r="AC200" s="405" t="s">
        <v>755</v>
      </c>
    </row>
    <row r="201" spans="29:29" x14ac:dyDescent="0.25">
      <c r="AC201" s="405" t="s">
        <v>756</v>
      </c>
    </row>
    <row r="202" spans="29:29" x14ac:dyDescent="0.25">
      <c r="AC202" s="405" t="s">
        <v>757</v>
      </c>
    </row>
    <row r="203" spans="29:29" x14ac:dyDescent="0.25">
      <c r="AC203" s="405" t="s">
        <v>758</v>
      </c>
    </row>
    <row r="204" spans="29:29" x14ac:dyDescent="0.25">
      <c r="AC204" s="405" t="s">
        <v>759</v>
      </c>
    </row>
    <row r="205" spans="29:29" x14ac:dyDescent="0.25">
      <c r="AC205" s="405" t="s">
        <v>760</v>
      </c>
    </row>
    <row r="206" spans="29:29" x14ac:dyDescent="0.25">
      <c r="AC206" s="405" t="s">
        <v>761</v>
      </c>
    </row>
    <row r="207" spans="29:29" x14ac:dyDescent="0.25">
      <c r="AC207" s="405" t="s">
        <v>762</v>
      </c>
    </row>
    <row r="208" spans="29:29" x14ac:dyDescent="0.25">
      <c r="AC208" s="405" t="s">
        <v>763</v>
      </c>
    </row>
    <row r="209" spans="29:29" x14ac:dyDescent="0.25">
      <c r="AC209" s="405" t="s">
        <v>764</v>
      </c>
    </row>
    <row r="210" spans="29:29" x14ac:dyDescent="0.25">
      <c r="AC210" s="405" t="s">
        <v>765</v>
      </c>
    </row>
    <row r="211" spans="29:29" x14ac:dyDescent="0.25">
      <c r="AC211" s="405" t="s">
        <v>766</v>
      </c>
    </row>
    <row r="212" spans="29:29" x14ac:dyDescent="0.25">
      <c r="AC212" s="405" t="s">
        <v>767</v>
      </c>
    </row>
    <row r="213" spans="29:29" x14ac:dyDescent="0.25">
      <c r="AC213" s="405" t="s">
        <v>768</v>
      </c>
    </row>
    <row r="214" spans="29:29" x14ac:dyDescent="0.25">
      <c r="AC214" s="405" t="s">
        <v>769</v>
      </c>
    </row>
    <row r="215" spans="29:29" x14ac:dyDescent="0.25">
      <c r="AC215" s="405" t="s">
        <v>770</v>
      </c>
    </row>
    <row r="216" spans="29:29" x14ac:dyDescent="0.25">
      <c r="AC216" s="405" t="s">
        <v>771</v>
      </c>
    </row>
    <row r="217" spans="29:29" x14ac:dyDescent="0.25">
      <c r="AC217" s="405" t="s">
        <v>772</v>
      </c>
    </row>
    <row r="218" spans="29:29" x14ac:dyDescent="0.25">
      <c r="AC218" s="405" t="s">
        <v>773</v>
      </c>
    </row>
    <row r="219" spans="29:29" x14ac:dyDescent="0.25">
      <c r="AC219" s="405" t="s">
        <v>774</v>
      </c>
    </row>
    <row r="220" spans="29:29" x14ac:dyDescent="0.25">
      <c r="AC220" s="405" t="s">
        <v>775</v>
      </c>
    </row>
    <row r="221" spans="29:29" x14ac:dyDescent="0.25">
      <c r="AC221" s="405" t="s">
        <v>776</v>
      </c>
    </row>
    <row r="222" spans="29:29" x14ac:dyDescent="0.25">
      <c r="AC222" s="405" t="s">
        <v>777</v>
      </c>
    </row>
    <row r="223" spans="29:29" x14ac:dyDescent="0.25">
      <c r="AC223" s="405" t="s">
        <v>778</v>
      </c>
    </row>
    <row r="224" spans="29:29" x14ac:dyDescent="0.25">
      <c r="AC224" s="405" t="s">
        <v>779</v>
      </c>
    </row>
    <row r="225" spans="29:29" x14ac:dyDescent="0.25">
      <c r="AC225" s="405" t="s">
        <v>780</v>
      </c>
    </row>
    <row r="226" spans="29:29" x14ac:dyDescent="0.25">
      <c r="AC226" s="405" t="s">
        <v>781</v>
      </c>
    </row>
    <row r="227" spans="29:29" x14ac:dyDescent="0.25">
      <c r="AC227" s="405" t="s">
        <v>782</v>
      </c>
    </row>
    <row r="228" spans="29:29" x14ac:dyDescent="0.25">
      <c r="AC228" s="405" t="s">
        <v>783</v>
      </c>
    </row>
    <row r="229" spans="29:29" x14ac:dyDescent="0.25">
      <c r="AC229" s="405" t="s">
        <v>784</v>
      </c>
    </row>
    <row r="230" spans="29:29" x14ac:dyDescent="0.25">
      <c r="AC230" s="405" t="s">
        <v>785</v>
      </c>
    </row>
    <row r="231" spans="29:29" x14ac:dyDescent="0.25">
      <c r="AC231" s="405" t="s">
        <v>786</v>
      </c>
    </row>
    <row r="232" spans="29:29" x14ac:dyDescent="0.25">
      <c r="AC232" s="405" t="s">
        <v>787</v>
      </c>
    </row>
    <row r="233" spans="29:29" x14ac:dyDescent="0.25">
      <c r="AC233" s="405" t="s">
        <v>788</v>
      </c>
    </row>
    <row r="234" spans="29:29" x14ac:dyDescent="0.25">
      <c r="AC234" s="405" t="s">
        <v>789</v>
      </c>
    </row>
    <row r="235" spans="29:29" x14ac:dyDescent="0.25">
      <c r="AC235" s="405" t="s">
        <v>790</v>
      </c>
    </row>
    <row r="236" spans="29:29" x14ac:dyDescent="0.25">
      <c r="AC236" s="405" t="s">
        <v>791</v>
      </c>
    </row>
    <row r="237" spans="29:29" x14ac:dyDescent="0.25">
      <c r="AC237" s="405" t="s">
        <v>792</v>
      </c>
    </row>
    <row r="238" spans="29:29" x14ac:dyDescent="0.25">
      <c r="AC238" s="405" t="s">
        <v>793</v>
      </c>
    </row>
    <row r="239" spans="29:29" x14ac:dyDescent="0.25">
      <c r="AC239" s="405" t="s">
        <v>794</v>
      </c>
    </row>
    <row r="240" spans="29:29" x14ac:dyDescent="0.25">
      <c r="AC240" s="405" t="s">
        <v>795</v>
      </c>
    </row>
    <row r="241" spans="29:29" x14ac:dyDescent="0.25">
      <c r="AC241" s="405" t="s">
        <v>796</v>
      </c>
    </row>
    <row r="242" spans="29:29" x14ac:dyDescent="0.25">
      <c r="AC242" s="405" t="s">
        <v>797</v>
      </c>
    </row>
    <row r="243" spans="29:29" x14ac:dyDescent="0.25">
      <c r="AC243" s="405" t="s">
        <v>798</v>
      </c>
    </row>
    <row r="244" spans="29:29" x14ac:dyDescent="0.25">
      <c r="AC244" s="405" t="s">
        <v>799</v>
      </c>
    </row>
    <row r="245" spans="29:29" x14ac:dyDescent="0.25">
      <c r="AC245" s="405" t="s">
        <v>800</v>
      </c>
    </row>
    <row r="246" spans="29:29" x14ac:dyDescent="0.25">
      <c r="AC246" s="405" t="s">
        <v>801</v>
      </c>
    </row>
    <row r="247" spans="29:29" x14ac:dyDescent="0.25">
      <c r="AC247" s="405" t="s">
        <v>802</v>
      </c>
    </row>
    <row r="248" spans="29:29" x14ac:dyDescent="0.25">
      <c r="AC248" s="405" t="s">
        <v>803</v>
      </c>
    </row>
    <row r="249" spans="29:29" x14ac:dyDescent="0.25">
      <c r="AC249" s="405" t="s">
        <v>804</v>
      </c>
    </row>
    <row r="250" spans="29:29" x14ac:dyDescent="0.25">
      <c r="AC250" s="405" t="s">
        <v>805</v>
      </c>
    </row>
    <row r="251" spans="29:29" x14ac:dyDescent="0.25">
      <c r="AC251" s="405" t="s">
        <v>806</v>
      </c>
    </row>
    <row r="252" spans="29:29" x14ac:dyDescent="0.25">
      <c r="AC252" s="405" t="s">
        <v>807</v>
      </c>
    </row>
    <row r="253" spans="29:29" x14ac:dyDescent="0.25">
      <c r="AC253" s="405" t="s">
        <v>808</v>
      </c>
    </row>
    <row r="254" spans="29:29" x14ac:dyDescent="0.25">
      <c r="AC254" s="405" t="s">
        <v>809</v>
      </c>
    </row>
    <row r="255" spans="29:29" x14ac:dyDescent="0.25">
      <c r="AC255" s="405" t="s">
        <v>810</v>
      </c>
    </row>
    <row r="256" spans="29:29" x14ac:dyDescent="0.25">
      <c r="AC256" s="405" t="s">
        <v>811</v>
      </c>
    </row>
    <row r="257" spans="29:29" x14ac:dyDescent="0.25">
      <c r="AC257" s="405" t="s">
        <v>812</v>
      </c>
    </row>
    <row r="258" spans="29:29" x14ac:dyDescent="0.25">
      <c r="AC258" s="405" t="s">
        <v>813</v>
      </c>
    </row>
    <row r="259" spans="29:29" x14ac:dyDescent="0.25">
      <c r="AC259" s="405" t="s">
        <v>814</v>
      </c>
    </row>
    <row r="260" spans="29:29" x14ac:dyDescent="0.25">
      <c r="AC260" s="405" t="s">
        <v>815</v>
      </c>
    </row>
    <row r="261" spans="29:29" x14ac:dyDescent="0.25">
      <c r="AC261" s="405" t="s">
        <v>816</v>
      </c>
    </row>
    <row r="262" spans="29:29" x14ac:dyDescent="0.25">
      <c r="AC262" s="405" t="s">
        <v>817</v>
      </c>
    </row>
    <row r="263" spans="29:29" x14ac:dyDescent="0.25">
      <c r="AC263" s="405" t="s">
        <v>818</v>
      </c>
    </row>
    <row r="264" spans="29:29" x14ac:dyDescent="0.25">
      <c r="AC264" s="405" t="s">
        <v>819</v>
      </c>
    </row>
    <row r="265" spans="29:29" x14ac:dyDescent="0.25">
      <c r="AC265" s="405" t="s">
        <v>820</v>
      </c>
    </row>
    <row r="266" spans="29:29" x14ac:dyDescent="0.25">
      <c r="AC266" s="405" t="s">
        <v>821</v>
      </c>
    </row>
    <row r="267" spans="29:29" x14ac:dyDescent="0.25">
      <c r="AC267" s="405" t="s">
        <v>822</v>
      </c>
    </row>
    <row r="268" spans="29:29" x14ac:dyDescent="0.25">
      <c r="AC268" s="405" t="s">
        <v>823</v>
      </c>
    </row>
    <row r="269" spans="29:29" x14ac:dyDescent="0.25">
      <c r="AC269" s="405" t="s">
        <v>824</v>
      </c>
    </row>
    <row r="270" spans="29:29" x14ac:dyDescent="0.25">
      <c r="AC270" s="405" t="s">
        <v>825</v>
      </c>
    </row>
    <row r="271" spans="29:29" x14ac:dyDescent="0.25">
      <c r="AC271" s="405" t="s">
        <v>826</v>
      </c>
    </row>
    <row r="272" spans="29:29" x14ac:dyDescent="0.25">
      <c r="AC272" s="405" t="s">
        <v>827</v>
      </c>
    </row>
    <row r="273" spans="29:29" x14ac:dyDescent="0.25">
      <c r="AC273" s="405" t="s">
        <v>828</v>
      </c>
    </row>
    <row r="274" spans="29:29" x14ac:dyDescent="0.25">
      <c r="AC274" s="405" t="s">
        <v>829</v>
      </c>
    </row>
    <row r="275" spans="29:29" x14ac:dyDescent="0.25">
      <c r="AC275" s="405" t="s">
        <v>830</v>
      </c>
    </row>
    <row r="276" spans="29:29" x14ac:dyDescent="0.25">
      <c r="AC276" s="405" t="s">
        <v>831</v>
      </c>
    </row>
    <row r="277" spans="29:29" x14ac:dyDescent="0.25">
      <c r="AC277" s="405" t="s">
        <v>832</v>
      </c>
    </row>
    <row r="278" spans="29:29" x14ac:dyDescent="0.25">
      <c r="AC278" s="405" t="s">
        <v>833</v>
      </c>
    </row>
    <row r="279" spans="29:29" x14ac:dyDescent="0.25">
      <c r="AC279" s="405" t="s">
        <v>834</v>
      </c>
    </row>
    <row r="280" spans="29:29" x14ac:dyDescent="0.25">
      <c r="AC280" s="405" t="s">
        <v>835</v>
      </c>
    </row>
    <row r="281" spans="29:29" x14ac:dyDescent="0.25">
      <c r="AC281" s="405" t="s">
        <v>836</v>
      </c>
    </row>
    <row r="282" spans="29:29" x14ac:dyDescent="0.25">
      <c r="AC282" s="405" t="s">
        <v>837</v>
      </c>
    </row>
    <row r="283" spans="29:29" x14ac:dyDescent="0.25">
      <c r="AC283" s="405" t="s">
        <v>838</v>
      </c>
    </row>
    <row r="284" spans="29:29" x14ac:dyDescent="0.25">
      <c r="AC284" s="405" t="s">
        <v>839</v>
      </c>
    </row>
    <row r="293" spans="29:29" x14ac:dyDescent="0.25">
      <c r="AC293" s="406"/>
    </row>
    <row r="294" spans="29:29" x14ac:dyDescent="0.25">
      <c r="AC294" s="406"/>
    </row>
    <row r="295" spans="29:29" x14ac:dyDescent="0.25">
      <c r="AC295" s="406"/>
    </row>
    <row r="296" spans="29:29" x14ac:dyDescent="0.25">
      <c r="AC296" s="406"/>
    </row>
    <row r="297" spans="29:29" x14ac:dyDescent="0.25">
      <c r="AC297" s="406"/>
    </row>
  </sheetData>
  <mergeCells count="5">
    <mergeCell ref="A5:P5"/>
    <mergeCell ref="A1:P1"/>
    <mergeCell ref="A2:P2"/>
    <mergeCell ref="A3:P3"/>
    <mergeCell ref="A4:P4"/>
  </mergeCells>
  <dataValidations count="4">
    <dataValidation type="whole" allowBlank="1" showInputMessage="1" showErrorMessage="1" error="Enter a whole number" sqref="F7:P23 JB7:JL23 SX7:TH23 ACT7:ADD23 AMP7:AMZ23 AWL7:AWV23 BGH7:BGR23 BQD7:BQN23 BZZ7:CAJ23 CJV7:CKF23 CTR7:CUB23 DDN7:DDX23 DNJ7:DNT23 DXF7:DXP23 EHB7:EHL23 EQX7:ERH23 FAT7:FBD23 FKP7:FKZ23 FUL7:FUV23 GEH7:GER23 GOD7:GON23 GXZ7:GYJ23 HHV7:HIF23 HRR7:HSB23 IBN7:IBX23 ILJ7:ILT23 IVF7:IVP23 JFB7:JFL23 JOX7:JPH23 JYT7:JZD23 KIP7:KIZ23 KSL7:KSV23 LCH7:LCR23 LMD7:LMN23 LVZ7:LWJ23 MFV7:MGF23 MPR7:MQB23 MZN7:MZX23 NJJ7:NJT23 NTF7:NTP23 ODB7:ODL23 OMX7:ONH23 OWT7:OXD23 PGP7:PGZ23 PQL7:PQV23 QAH7:QAR23 QKD7:QKN23 QTZ7:QUJ23 RDV7:REF23 RNR7:ROB23 RXN7:RXX23 SHJ7:SHT23 SRF7:SRP23 TBB7:TBL23 TKX7:TLH23 TUT7:TVD23 UEP7:UEZ23 UOL7:UOV23 UYH7:UYR23 VID7:VIN23 VRZ7:VSJ23 WBV7:WCF23 WLR7:WMB23 WVN7:WVX23 F65543:P65559 JB65543:JL65559 SX65543:TH65559 ACT65543:ADD65559 AMP65543:AMZ65559 AWL65543:AWV65559 BGH65543:BGR65559 BQD65543:BQN65559 BZZ65543:CAJ65559 CJV65543:CKF65559 CTR65543:CUB65559 DDN65543:DDX65559 DNJ65543:DNT65559 DXF65543:DXP65559 EHB65543:EHL65559 EQX65543:ERH65559 FAT65543:FBD65559 FKP65543:FKZ65559 FUL65543:FUV65559 GEH65543:GER65559 GOD65543:GON65559 GXZ65543:GYJ65559 HHV65543:HIF65559 HRR65543:HSB65559 IBN65543:IBX65559 ILJ65543:ILT65559 IVF65543:IVP65559 JFB65543:JFL65559 JOX65543:JPH65559 JYT65543:JZD65559 KIP65543:KIZ65559 KSL65543:KSV65559 LCH65543:LCR65559 LMD65543:LMN65559 LVZ65543:LWJ65559 MFV65543:MGF65559 MPR65543:MQB65559 MZN65543:MZX65559 NJJ65543:NJT65559 NTF65543:NTP65559 ODB65543:ODL65559 OMX65543:ONH65559 OWT65543:OXD65559 PGP65543:PGZ65559 PQL65543:PQV65559 QAH65543:QAR65559 QKD65543:QKN65559 QTZ65543:QUJ65559 RDV65543:REF65559 RNR65543:ROB65559 RXN65543:RXX65559 SHJ65543:SHT65559 SRF65543:SRP65559 TBB65543:TBL65559 TKX65543:TLH65559 TUT65543:TVD65559 UEP65543:UEZ65559 UOL65543:UOV65559 UYH65543:UYR65559 VID65543:VIN65559 VRZ65543:VSJ65559 WBV65543:WCF65559 WLR65543:WMB65559 WVN65543:WVX65559 F131079:P131095 JB131079:JL131095 SX131079:TH131095 ACT131079:ADD131095 AMP131079:AMZ131095 AWL131079:AWV131095 BGH131079:BGR131095 BQD131079:BQN131095 BZZ131079:CAJ131095 CJV131079:CKF131095 CTR131079:CUB131095 DDN131079:DDX131095 DNJ131079:DNT131095 DXF131079:DXP131095 EHB131079:EHL131095 EQX131079:ERH131095 FAT131079:FBD131095 FKP131079:FKZ131095 FUL131079:FUV131095 GEH131079:GER131095 GOD131079:GON131095 GXZ131079:GYJ131095 HHV131079:HIF131095 HRR131079:HSB131095 IBN131079:IBX131095 ILJ131079:ILT131095 IVF131079:IVP131095 JFB131079:JFL131095 JOX131079:JPH131095 JYT131079:JZD131095 KIP131079:KIZ131095 KSL131079:KSV131095 LCH131079:LCR131095 LMD131079:LMN131095 LVZ131079:LWJ131095 MFV131079:MGF131095 MPR131079:MQB131095 MZN131079:MZX131095 NJJ131079:NJT131095 NTF131079:NTP131095 ODB131079:ODL131095 OMX131079:ONH131095 OWT131079:OXD131095 PGP131079:PGZ131095 PQL131079:PQV131095 QAH131079:QAR131095 QKD131079:QKN131095 QTZ131079:QUJ131095 RDV131079:REF131095 RNR131079:ROB131095 RXN131079:RXX131095 SHJ131079:SHT131095 SRF131079:SRP131095 TBB131079:TBL131095 TKX131079:TLH131095 TUT131079:TVD131095 UEP131079:UEZ131095 UOL131079:UOV131095 UYH131079:UYR131095 VID131079:VIN131095 VRZ131079:VSJ131095 WBV131079:WCF131095 WLR131079:WMB131095 WVN131079:WVX131095 F196615:P196631 JB196615:JL196631 SX196615:TH196631 ACT196615:ADD196631 AMP196615:AMZ196631 AWL196615:AWV196631 BGH196615:BGR196631 BQD196615:BQN196631 BZZ196615:CAJ196631 CJV196615:CKF196631 CTR196615:CUB196631 DDN196615:DDX196631 DNJ196615:DNT196631 DXF196615:DXP196631 EHB196615:EHL196631 EQX196615:ERH196631 FAT196615:FBD196631 FKP196615:FKZ196631 FUL196615:FUV196631 GEH196615:GER196631 GOD196615:GON196631 GXZ196615:GYJ196631 HHV196615:HIF196631 HRR196615:HSB196631 IBN196615:IBX196631 ILJ196615:ILT196631 IVF196615:IVP196631 JFB196615:JFL196631 JOX196615:JPH196631 JYT196615:JZD196631 KIP196615:KIZ196631 KSL196615:KSV196631 LCH196615:LCR196631 LMD196615:LMN196631 LVZ196615:LWJ196631 MFV196615:MGF196631 MPR196615:MQB196631 MZN196615:MZX196631 NJJ196615:NJT196631 NTF196615:NTP196631 ODB196615:ODL196631 OMX196615:ONH196631 OWT196615:OXD196631 PGP196615:PGZ196631 PQL196615:PQV196631 QAH196615:QAR196631 QKD196615:QKN196631 QTZ196615:QUJ196631 RDV196615:REF196631 RNR196615:ROB196631 RXN196615:RXX196631 SHJ196615:SHT196631 SRF196615:SRP196631 TBB196615:TBL196631 TKX196615:TLH196631 TUT196615:TVD196631 UEP196615:UEZ196631 UOL196615:UOV196631 UYH196615:UYR196631 VID196615:VIN196631 VRZ196615:VSJ196631 WBV196615:WCF196631 WLR196615:WMB196631 WVN196615:WVX196631 F262151:P262167 JB262151:JL262167 SX262151:TH262167 ACT262151:ADD262167 AMP262151:AMZ262167 AWL262151:AWV262167 BGH262151:BGR262167 BQD262151:BQN262167 BZZ262151:CAJ262167 CJV262151:CKF262167 CTR262151:CUB262167 DDN262151:DDX262167 DNJ262151:DNT262167 DXF262151:DXP262167 EHB262151:EHL262167 EQX262151:ERH262167 FAT262151:FBD262167 FKP262151:FKZ262167 FUL262151:FUV262167 GEH262151:GER262167 GOD262151:GON262167 GXZ262151:GYJ262167 HHV262151:HIF262167 HRR262151:HSB262167 IBN262151:IBX262167 ILJ262151:ILT262167 IVF262151:IVP262167 JFB262151:JFL262167 JOX262151:JPH262167 JYT262151:JZD262167 KIP262151:KIZ262167 KSL262151:KSV262167 LCH262151:LCR262167 LMD262151:LMN262167 LVZ262151:LWJ262167 MFV262151:MGF262167 MPR262151:MQB262167 MZN262151:MZX262167 NJJ262151:NJT262167 NTF262151:NTP262167 ODB262151:ODL262167 OMX262151:ONH262167 OWT262151:OXD262167 PGP262151:PGZ262167 PQL262151:PQV262167 QAH262151:QAR262167 QKD262151:QKN262167 QTZ262151:QUJ262167 RDV262151:REF262167 RNR262151:ROB262167 RXN262151:RXX262167 SHJ262151:SHT262167 SRF262151:SRP262167 TBB262151:TBL262167 TKX262151:TLH262167 TUT262151:TVD262167 UEP262151:UEZ262167 UOL262151:UOV262167 UYH262151:UYR262167 VID262151:VIN262167 VRZ262151:VSJ262167 WBV262151:WCF262167 WLR262151:WMB262167 WVN262151:WVX262167 F327687:P327703 JB327687:JL327703 SX327687:TH327703 ACT327687:ADD327703 AMP327687:AMZ327703 AWL327687:AWV327703 BGH327687:BGR327703 BQD327687:BQN327703 BZZ327687:CAJ327703 CJV327687:CKF327703 CTR327687:CUB327703 DDN327687:DDX327703 DNJ327687:DNT327703 DXF327687:DXP327703 EHB327687:EHL327703 EQX327687:ERH327703 FAT327687:FBD327703 FKP327687:FKZ327703 FUL327687:FUV327703 GEH327687:GER327703 GOD327687:GON327703 GXZ327687:GYJ327703 HHV327687:HIF327703 HRR327687:HSB327703 IBN327687:IBX327703 ILJ327687:ILT327703 IVF327687:IVP327703 JFB327687:JFL327703 JOX327687:JPH327703 JYT327687:JZD327703 KIP327687:KIZ327703 KSL327687:KSV327703 LCH327687:LCR327703 LMD327687:LMN327703 LVZ327687:LWJ327703 MFV327687:MGF327703 MPR327687:MQB327703 MZN327687:MZX327703 NJJ327687:NJT327703 NTF327687:NTP327703 ODB327687:ODL327703 OMX327687:ONH327703 OWT327687:OXD327703 PGP327687:PGZ327703 PQL327687:PQV327703 QAH327687:QAR327703 QKD327687:QKN327703 QTZ327687:QUJ327703 RDV327687:REF327703 RNR327687:ROB327703 RXN327687:RXX327703 SHJ327687:SHT327703 SRF327687:SRP327703 TBB327687:TBL327703 TKX327687:TLH327703 TUT327687:TVD327703 UEP327687:UEZ327703 UOL327687:UOV327703 UYH327687:UYR327703 VID327687:VIN327703 VRZ327687:VSJ327703 WBV327687:WCF327703 WLR327687:WMB327703 WVN327687:WVX327703 F393223:P393239 JB393223:JL393239 SX393223:TH393239 ACT393223:ADD393239 AMP393223:AMZ393239 AWL393223:AWV393239 BGH393223:BGR393239 BQD393223:BQN393239 BZZ393223:CAJ393239 CJV393223:CKF393239 CTR393223:CUB393239 DDN393223:DDX393239 DNJ393223:DNT393239 DXF393223:DXP393239 EHB393223:EHL393239 EQX393223:ERH393239 FAT393223:FBD393239 FKP393223:FKZ393239 FUL393223:FUV393239 GEH393223:GER393239 GOD393223:GON393239 GXZ393223:GYJ393239 HHV393223:HIF393239 HRR393223:HSB393239 IBN393223:IBX393239 ILJ393223:ILT393239 IVF393223:IVP393239 JFB393223:JFL393239 JOX393223:JPH393239 JYT393223:JZD393239 KIP393223:KIZ393239 KSL393223:KSV393239 LCH393223:LCR393239 LMD393223:LMN393239 LVZ393223:LWJ393239 MFV393223:MGF393239 MPR393223:MQB393239 MZN393223:MZX393239 NJJ393223:NJT393239 NTF393223:NTP393239 ODB393223:ODL393239 OMX393223:ONH393239 OWT393223:OXD393239 PGP393223:PGZ393239 PQL393223:PQV393239 QAH393223:QAR393239 QKD393223:QKN393239 QTZ393223:QUJ393239 RDV393223:REF393239 RNR393223:ROB393239 RXN393223:RXX393239 SHJ393223:SHT393239 SRF393223:SRP393239 TBB393223:TBL393239 TKX393223:TLH393239 TUT393223:TVD393239 UEP393223:UEZ393239 UOL393223:UOV393239 UYH393223:UYR393239 VID393223:VIN393239 VRZ393223:VSJ393239 WBV393223:WCF393239 WLR393223:WMB393239 WVN393223:WVX393239 F458759:P458775 JB458759:JL458775 SX458759:TH458775 ACT458759:ADD458775 AMP458759:AMZ458775 AWL458759:AWV458775 BGH458759:BGR458775 BQD458759:BQN458775 BZZ458759:CAJ458775 CJV458759:CKF458775 CTR458759:CUB458775 DDN458759:DDX458775 DNJ458759:DNT458775 DXF458759:DXP458775 EHB458759:EHL458775 EQX458759:ERH458775 FAT458759:FBD458775 FKP458759:FKZ458775 FUL458759:FUV458775 GEH458759:GER458775 GOD458759:GON458775 GXZ458759:GYJ458775 HHV458759:HIF458775 HRR458759:HSB458775 IBN458759:IBX458775 ILJ458759:ILT458775 IVF458759:IVP458775 JFB458759:JFL458775 JOX458759:JPH458775 JYT458759:JZD458775 KIP458759:KIZ458775 KSL458759:KSV458775 LCH458759:LCR458775 LMD458759:LMN458775 LVZ458759:LWJ458775 MFV458759:MGF458775 MPR458759:MQB458775 MZN458759:MZX458775 NJJ458759:NJT458775 NTF458759:NTP458775 ODB458759:ODL458775 OMX458759:ONH458775 OWT458759:OXD458775 PGP458759:PGZ458775 PQL458759:PQV458775 QAH458759:QAR458775 QKD458759:QKN458775 QTZ458759:QUJ458775 RDV458759:REF458775 RNR458759:ROB458775 RXN458759:RXX458775 SHJ458759:SHT458775 SRF458759:SRP458775 TBB458759:TBL458775 TKX458759:TLH458775 TUT458759:TVD458775 UEP458759:UEZ458775 UOL458759:UOV458775 UYH458759:UYR458775 VID458759:VIN458775 VRZ458759:VSJ458775 WBV458759:WCF458775 WLR458759:WMB458775 WVN458759:WVX458775 F524295:P524311 JB524295:JL524311 SX524295:TH524311 ACT524295:ADD524311 AMP524295:AMZ524311 AWL524295:AWV524311 BGH524295:BGR524311 BQD524295:BQN524311 BZZ524295:CAJ524311 CJV524295:CKF524311 CTR524295:CUB524311 DDN524295:DDX524311 DNJ524295:DNT524311 DXF524295:DXP524311 EHB524295:EHL524311 EQX524295:ERH524311 FAT524295:FBD524311 FKP524295:FKZ524311 FUL524295:FUV524311 GEH524295:GER524311 GOD524295:GON524311 GXZ524295:GYJ524311 HHV524295:HIF524311 HRR524295:HSB524311 IBN524295:IBX524311 ILJ524295:ILT524311 IVF524295:IVP524311 JFB524295:JFL524311 JOX524295:JPH524311 JYT524295:JZD524311 KIP524295:KIZ524311 KSL524295:KSV524311 LCH524295:LCR524311 LMD524295:LMN524311 LVZ524295:LWJ524311 MFV524295:MGF524311 MPR524295:MQB524311 MZN524295:MZX524311 NJJ524295:NJT524311 NTF524295:NTP524311 ODB524295:ODL524311 OMX524295:ONH524311 OWT524295:OXD524311 PGP524295:PGZ524311 PQL524295:PQV524311 QAH524295:QAR524311 QKD524295:QKN524311 QTZ524295:QUJ524311 RDV524295:REF524311 RNR524295:ROB524311 RXN524295:RXX524311 SHJ524295:SHT524311 SRF524295:SRP524311 TBB524295:TBL524311 TKX524295:TLH524311 TUT524295:TVD524311 UEP524295:UEZ524311 UOL524295:UOV524311 UYH524295:UYR524311 VID524295:VIN524311 VRZ524295:VSJ524311 WBV524295:WCF524311 WLR524295:WMB524311 WVN524295:WVX524311 F589831:P589847 JB589831:JL589847 SX589831:TH589847 ACT589831:ADD589847 AMP589831:AMZ589847 AWL589831:AWV589847 BGH589831:BGR589847 BQD589831:BQN589847 BZZ589831:CAJ589847 CJV589831:CKF589847 CTR589831:CUB589847 DDN589831:DDX589847 DNJ589831:DNT589847 DXF589831:DXP589847 EHB589831:EHL589847 EQX589831:ERH589847 FAT589831:FBD589847 FKP589831:FKZ589847 FUL589831:FUV589847 GEH589831:GER589847 GOD589831:GON589847 GXZ589831:GYJ589847 HHV589831:HIF589847 HRR589831:HSB589847 IBN589831:IBX589847 ILJ589831:ILT589847 IVF589831:IVP589847 JFB589831:JFL589847 JOX589831:JPH589847 JYT589831:JZD589847 KIP589831:KIZ589847 KSL589831:KSV589847 LCH589831:LCR589847 LMD589831:LMN589847 LVZ589831:LWJ589847 MFV589831:MGF589847 MPR589831:MQB589847 MZN589831:MZX589847 NJJ589831:NJT589847 NTF589831:NTP589847 ODB589831:ODL589847 OMX589831:ONH589847 OWT589831:OXD589847 PGP589831:PGZ589847 PQL589831:PQV589847 QAH589831:QAR589847 QKD589831:QKN589847 QTZ589831:QUJ589847 RDV589831:REF589847 RNR589831:ROB589847 RXN589831:RXX589847 SHJ589831:SHT589847 SRF589831:SRP589847 TBB589831:TBL589847 TKX589831:TLH589847 TUT589831:TVD589847 UEP589831:UEZ589847 UOL589831:UOV589847 UYH589831:UYR589847 VID589831:VIN589847 VRZ589831:VSJ589847 WBV589831:WCF589847 WLR589831:WMB589847 WVN589831:WVX589847 F655367:P655383 JB655367:JL655383 SX655367:TH655383 ACT655367:ADD655383 AMP655367:AMZ655383 AWL655367:AWV655383 BGH655367:BGR655383 BQD655367:BQN655383 BZZ655367:CAJ655383 CJV655367:CKF655383 CTR655367:CUB655383 DDN655367:DDX655383 DNJ655367:DNT655383 DXF655367:DXP655383 EHB655367:EHL655383 EQX655367:ERH655383 FAT655367:FBD655383 FKP655367:FKZ655383 FUL655367:FUV655383 GEH655367:GER655383 GOD655367:GON655383 GXZ655367:GYJ655383 HHV655367:HIF655383 HRR655367:HSB655383 IBN655367:IBX655383 ILJ655367:ILT655383 IVF655367:IVP655383 JFB655367:JFL655383 JOX655367:JPH655383 JYT655367:JZD655383 KIP655367:KIZ655383 KSL655367:KSV655383 LCH655367:LCR655383 LMD655367:LMN655383 LVZ655367:LWJ655383 MFV655367:MGF655383 MPR655367:MQB655383 MZN655367:MZX655383 NJJ655367:NJT655383 NTF655367:NTP655383 ODB655367:ODL655383 OMX655367:ONH655383 OWT655367:OXD655383 PGP655367:PGZ655383 PQL655367:PQV655383 QAH655367:QAR655383 QKD655367:QKN655383 QTZ655367:QUJ655383 RDV655367:REF655383 RNR655367:ROB655383 RXN655367:RXX655383 SHJ655367:SHT655383 SRF655367:SRP655383 TBB655367:TBL655383 TKX655367:TLH655383 TUT655367:TVD655383 UEP655367:UEZ655383 UOL655367:UOV655383 UYH655367:UYR655383 VID655367:VIN655383 VRZ655367:VSJ655383 WBV655367:WCF655383 WLR655367:WMB655383 WVN655367:WVX655383 F720903:P720919 JB720903:JL720919 SX720903:TH720919 ACT720903:ADD720919 AMP720903:AMZ720919 AWL720903:AWV720919 BGH720903:BGR720919 BQD720903:BQN720919 BZZ720903:CAJ720919 CJV720903:CKF720919 CTR720903:CUB720919 DDN720903:DDX720919 DNJ720903:DNT720919 DXF720903:DXP720919 EHB720903:EHL720919 EQX720903:ERH720919 FAT720903:FBD720919 FKP720903:FKZ720919 FUL720903:FUV720919 GEH720903:GER720919 GOD720903:GON720919 GXZ720903:GYJ720919 HHV720903:HIF720919 HRR720903:HSB720919 IBN720903:IBX720919 ILJ720903:ILT720919 IVF720903:IVP720919 JFB720903:JFL720919 JOX720903:JPH720919 JYT720903:JZD720919 KIP720903:KIZ720919 KSL720903:KSV720919 LCH720903:LCR720919 LMD720903:LMN720919 LVZ720903:LWJ720919 MFV720903:MGF720919 MPR720903:MQB720919 MZN720903:MZX720919 NJJ720903:NJT720919 NTF720903:NTP720919 ODB720903:ODL720919 OMX720903:ONH720919 OWT720903:OXD720919 PGP720903:PGZ720919 PQL720903:PQV720919 QAH720903:QAR720919 QKD720903:QKN720919 QTZ720903:QUJ720919 RDV720903:REF720919 RNR720903:ROB720919 RXN720903:RXX720919 SHJ720903:SHT720919 SRF720903:SRP720919 TBB720903:TBL720919 TKX720903:TLH720919 TUT720903:TVD720919 UEP720903:UEZ720919 UOL720903:UOV720919 UYH720903:UYR720919 VID720903:VIN720919 VRZ720903:VSJ720919 WBV720903:WCF720919 WLR720903:WMB720919 WVN720903:WVX720919 F786439:P786455 JB786439:JL786455 SX786439:TH786455 ACT786439:ADD786455 AMP786439:AMZ786455 AWL786439:AWV786455 BGH786439:BGR786455 BQD786439:BQN786455 BZZ786439:CAJ786455 CJV786439:CKF786455 CTR786439:CUB786455 DDN786439:DDX786455 DNJ786439:DNT786455 DXF786439:DXP786455 EHB786439:EHL786455 EQX786439:ERH786455 FAT786439:FBD786455 FKP786439:FKZ786455 FUL786439:FUV786455 GEH786439:GER786455 GOD786439:GON786455 GXZ786439:GYJ786455 HHV786439:HIF786455 HRR786439:HSB786455 IBN786439:IBX786455 ILJ786439:ILT786455 IVF786439:IVP786455 JFB786439:JFL786455 JOX786439:JPH786455 JYT786439:JZD786455 KIP786439:KIZ786455 KSL786439:KSV786455 LCH786439:LCR786455 LMD786439:LMN786455 LVZ786439:LWJ786455 MFV786439:MGF786455 MPR786439:MQB786455 MZN786439:MZX786455 NJJ786439:NJT786455 NTF786439:NTP786455 ODB786439:ODL786455 OMX786439:ONH786455 OWT786439:OXD786455 PGP786439:PGZ786455 PQL786439:PQV786455 QAH786439:QAR786455 QKD786439:QKN786455 QTZ786439:QUJ786455 RDV786439:REF786455 RNR786439:ROB786455 RXN786439:RXX786455 SHJ786439:SHT786455 SRF786439:SRP786455 TBB786439:TBL786455 TKX786439:TLH786455 TUT786439:TVD786455 UEP786439:UEZ786455 UOL786439:UOV786455 UYH786439:UYR786455 VID786439:VIN786455 VRZ786439:VSJ786455 WBV786439:WCF786455 WLR786439:WMB786455 WVN786439:WVX786455 F851975:P851991 JB851975:JL851991 SX851975:TH851991 ACT851975:ADD851991 AMP851975:AMZ851991 AWL851975:AWV851991 BGH851975:BGR851991 BQD851975:BQN851991 BZZ851975:CAJ851991 CJV851975:CKF851991 CTR851975:CUB851991 DDN851975:DDX851991 DNJ851975:DNT851991 DXF851975:DXP851991 EHB851975:EHL851991 EQX851975:ERH851991 FAT851975:FBD851991 FKP851975:FKZ851991 FUL851975:FUV851991 GEH851975:GER851991 GOD851975:GON851991 GXZ851975:GYJ851991 HHV851975:HIF851991 HRR851975:HSB851991 IBN851975:IBX851991 ILJ851975:ILT851991 IVF851975:IVP851991 JFB851975:JFL851991 JOX851975:JPH851991 JYT851975:JZD851991 KIP851975:KIZ851991 KSL851975:KSV851991 LCH851975:LCR851991 LMD851975:LMN851991 LVZ851975:LWJ851991 MFV851975:MGF851991 MPR851975:MQB851991 MZN851975:MZX851991 NJJ851975:NJT851991 NTF851975:NTP851991 ODB851975:ODL851991 OMX851975:ONH851991 OWT851975:OXD851991 PGP851975:PGZ851991 PQL851975:PQV851991 QAH851975:QAR851991 QKD851975:QKN851991 QTZ851975:QUJ851991 RDV851975:REF851991 RNR851975:ROB851991 RXN851975:RXX851991 SHJ851975:SHT851991 SRF851975:SRP851991 TBB851975:TBL851991 TKX851975:TLH851991 TUT851975:TVD851991 UEP851975:UEZ851991 UOL851975:UOV851991 UYH851975:UYR851991 VID851975:VIN851991 VRZ851975:VSJ851991 WBV851975:WCF851991 WLR851975:WMB851991 WVN851975:WVX851991 F917511:P917527 JB917511:JL917527 SX917511:TH917527 ACT917511:ADD917527 AMP917511:AMZ917527 AWL917511:AWV917527 BGH917511:BGR917527 BQD917511:BQN917527 BZZ917511:CAJ917527 CJV917511:CKF917527 CTR917511:CUB917527 DDN917511:DDX917527 DNJ917511:DNT917527 DXF917511:DXP917527 EHB917511:EHL917527 EQX917511:ERH917527 FAT917511:FBD917527 FKP917511:FKZ917527 FUL917511:FUV917527 GEH917511:GER917527 GOD917511:GON917527 GXZ917511:GYJ917527 HHV917511:HIF917527 HRR917511:HSB917527 IBN917511:IBX917527 ILJ917511:ILT917527 IVF917511:IVP917527 JFB917511:JFL917527 JOX917511:JPH917527 JYT917511:JZD917527 KIP917511:KIZ917527 KSL917511:KSV917527 LCH917511:LCR917527 LMD917511:LMN917527 LVZ917511:LWJ917527 MFV917511:MGF917527 MPR917511:MQB917527 MZN917511:MZX917527 NJJ917511:NJT917527 NTF917511:NTP917527 ODB917511:ODL917527 OMX917511:ONH917527 OWT917511:OXD917527 PGP917511:PGZ917527 PQL917511:PQV917527 QAH917511:QAR917527 QKD917511:QKN917527 QTZ917511:QUJ917527 RDV917511:REF917527 RNR917511:ROB917527 RXN917511:RXX917527 SHJ917511:SHT917527 SRF917511:SRP917527 TBB917511:TBL917527 TKX917511:TLH917527 TUT917511:TVD917527 UEP917511:UEZ917527 UOL917511:UOV917527 UYH917511:UYR917527 VID917511:VIN917527 VRZ917511:VSJ917527 WBV917511:WCF917527 WLR917511:WMB917527 WVN917511:WVX917527 F983047:P983063 JB983047:JL983063 SX983047:TH983063 ACT983047:ADD983063 AMP983047:AMZ983063 AWL983047:AWV983063 BGH983047:BGR983063 BQD983047:BQN983063 BZZ983047:CAJ983063 CJV983047:CKF983063 CTR983047:CUB983063 DDN983047:DDX983063 DNJ983047:DNT983063 DXF983047:DXP983063 EHB983047:EHL983063 EQX983047:ERH983063 FAT983047:FBD983063 FKP983047:FKZ983063 FUL983047:FUV983063 GEH983047:GER983063 GOD983047:GON983063 GXZ983047:GYJ983063 HHV983047:HIF983063 HRR983047:HSB983063 IBN983047:IBX983063 ILJ983047:ILT983063 IVF983047:IVP983063 JFB983047:JFL983063 JOX983047:JPH983063 JYT983047:JZD983063 KIP983047:KIZ983063 KSL983047:KSV983063 LCH983047:LCR983063 LMD983047:LMN983063 LVZ983047:LWJ983063 MFV983047:MGF983063 MPR983047:MQB983063 MZN983047:MZX983063 NJJ983047:NJT983063 NTF983047:NTP983063 ODB983047:ODL983063 OMX983047:ONH983063 OWT983047:OXD983063 PGP983047:PGZ983063 PQL983047:PQV983063 QAH983047:QAR983063 QKD983047:QKN983063 QTZ983047:QUJ983063 RDV983047:REF983063 RNR983047:ROB983063 RXN983047:RXX983063 SHJ983047:SHT983063 SRF983047:SRP983063 TBB983047:TBL983063 TKX983047:TLH983063 TUT983047:TVD983063 UEP983047:UEZ983063 UOL983047:UOV983063 UYH983047:UYR983063 VID983047:VIN983063 VRZ983047:VSJ983063 WBV983047:WCF983063 WLR983047:WMB983063 WVN983047:WVX983063">
      <formula1>-999999999999</formula1>
      <formula2>999999999999</formula2>
    </dataValidation>
    <dataValidation type="list"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"M01 Jul,M02 Aug,M03 Sep,M04 Oct,M05 Nov,M06 Dec,M07 Jan,M08 Feb,M09 Mar,M10 Apr,M11 May,M12 Jun"</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$AC$7:$AC$284</formula1>
    </dataValidation>
    <dataValidation type="list" allowBlank="1" showInputMessage="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$AB$9:$AB$47</formula1>
    </dataValidation>
  </dataValidations>
  <pageMargins left="0.70866141732283505" right="0.70866141732283505" top="0.78125" bottom="0.74803149606299202" header="0.31496062992126" footer="0.31496062992126"/>
  <pageSetup scale="75" orientation="landscape" r:id="rId1"/>
  <headerFooter>
    <oddHeader>&amp;C&amp;"-,Bold"UBUHLEBEZWE MUNICIPALITY
2018 01 Sec. 71 Debtors Age Analysis Report
2016 - 2017 Financial Year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 zoomScaleNormal="100" zoomScalePageLayoutView="85" workbookViewId="0">
      <selection activeCell="J13" sqref="J13"/>
    </sheetView>
  </sheetViews>
  <sheetFormatPr defaultColWidth="9.140625" defaultRowHeight="12.75" x14ac:dyDescent="0.2"/>
  <cols>
    <col min="1" max="1" width="28.7109375" style="18" customWidth="1"/>
    <col min="2" max="2" width="19.85546875" style="18" bestFit="1" customWidth="1"/>
    <col min="3" max="3" width="15.7109375" style="18" customWidth="1"/>
    <col min="4" max="4" width="17.140625" style="18" customWidth="1"/>
    <col min="5" max="5" width="16.42578125" style="18" customWidth="1"/>
    <col min="6" max="6" width="16.7109375" style="304" customWidth="1"/>
    <col min="7" max="7" width="18" style="18" customWidth="1"/>
    <col min="8" max="8" width="10.7109375" style="271" customWidth="1"/>
    <col min="9" max="256" width="9.140625" style="18"/>
    <col min="257" max="257" width="28.7109375" style="18" customWidth="1"/>
    <col min="258" max="258" width="19.85546875" style="18" bestFit="1" customWidth="1"/>
    <col min="259" max="259" width="15.7109375" style="18" customWidth="1"/>
    <col min="260" max="260" width="17.140625" style="18" customWidth="1"/>
    <col min="261" max="261" width="16.42578125" style="18" customWidth="1"/>
    <col min="262" max="262" width="16.7109375" style="18" customWidth="1"/>
    <col min="263" max="263" width="18" style="18" customWidth="1"/>
    <col min="264" max="264" width="10.7109375" style="18" customWidth="1"/>
    <col min="265" max="512" width="9.140625" style="18"/>
    <col min="513" max="513" width="28.7109375" style="18" customWidth="1"/>
    <col min="514" max="514" width="19.85546875" style="18" bestFit="1" customWidth="1"/>
    <col min="515" max="515" width="15.7109375" style="18" customWidth="1"/>
    <col min="516" max="516" width="17.140625" style="18" customWidth="1"/>
    <col min="517" max="517" width="16.42578125" style="18" customWidth="1"/>
    <col min="518" max="518" width="16.7109375" style="18" customWidth="1"/>
    <col min="519" max="519" width="18" style="18" customWidth="1"/>
    <col min="520" max="520" width="10.7109375" style="18" customWidth="1"/>
    <col min="521" max="768" width="9.140625" style="18"/>
    <col min="769" max="769" width="28.7109375" style="18" customWidth="1"/>
    <col min="770" max="770" width="19.85546875" style="18" bestFit="1" customWidth="1"/>
    <col min="771" max="771" width="15.7109375" style="18" customWidth="1"/>
    <col min="772" max="772" width="17.140625" style="18" customWidth="1"/>
    <col min="773" max="773" width="16.42578125" style="18" customWidth="1"/>
    <col min="774" max="774" width="16.7109375" style="18" customWidth="1"/>
    <col min="775" max="775" width="18" style="18" customWidth="1"/>
    <col min="776" max="776" width="10.7109375" style="18" customWidth="1"/>
    <col min="777" max="1024" width="9.140625" style="18"/>
    <col min="1025" max="1025" width="28.7109375" style="18" customWidth="1"/>
    <col min="1026" max="1026" width="19.85546875" style="18" bestFit="1" customWidth="1"/>
    <col min="1027" max="1027" width="15.7109375" style="18" customWidth="1"/>
    <col min="1028" max="1028" width="17.140625" style="18" customWidth="1"/>
    <col min="1029" max="1029" width="16.42578125" style="18" customWidth="1"/>
    <col min="1030" max="1030" width="16.7109375" style="18" customWidth="1"/>
    <col min="1031" max="1031" width="18" style="18" customWidth="1"/>
    <col min="1032" max="1032" width="10.7109375" style="18" customWidth="1"/>
    <col min="1033" max="1280" width="9.140625" style="18"/>
    <col min="1281" max="1281" width="28.7109375" style="18" customWidth="1"/>
    <col min="1282" max="1282" width="19.85546875" style="18" bestFit="1" customWidth="1"/>
    <col min="1283" max="1283" width="15.7109375" style="18" customWidth="1"/>
    <col min="1284" max="1284" width="17.140625" style="18" customWidth="1"/>
    <col min="1285" max="1285" width="16.42578125" style="18" customWidth="1"/>
    <col min="1286" max="1286" width="16.7109375" style="18" customWidth="1"/>
    <col min="1287" max="1287" width="18" style="18" customWidth="1"/>
    <col min="1288" max="1288" width="10.7109375" style="18" customWidth="1"/>
    <col min="1289" max="1536" width="9.140625" style="18"/>
    <col min="1537" max="1537" width="28.7109375" style="18" customWidth="1"/>
    <col min="1538" max="1538" width="19.85546875" style="18" bestFit="1" customWidth="1"/>
    <col min="1539" max="1539" width="15.7109375" style="18" customWidth="1"/>
    <col min="1540" max="1540" width="17.140625" style="18" customWidth="1"/>
    <col min="1541" max="1541" width="16.42578125" style="18" customWidth="1"/>
    <col min="1542" max="1542" width="16.7109375" style="18" customWidth="1"/>
    <col min="1543" max="1543" width="18" style="18" customWidth="1"/>
    <col min="1544" max="1544" width="10.7109375" style="18" customWidth="1"/>
    <col min="1545" max="1792" width="9.140625" style="18"/>
    <col min="1793" max="1793" width="28.7109375" style="18" customWidth="1"/>
    <col min="1794" max="1794" width="19.85546875" style="18" bestFit="1" customWidth="1"/>
    <col min="1795" max="1795" width="15.7109375" style="18" customWidth="1"/>
    <col min="1796" max="1796" width="17.140625" style="18" customWidth="1"/>
    <col min="1797" max="1797" width="16.42578125" style="18" customWidth="1"/>
    <col min="1798" max="1798" width="16.7109375" style="18" customWidth="1"/>
    <col min="1799" max="1799" width="18" style="18" customWidth="1"/>
    <col min="1800" max="1800" width="10.7109375" style="18" customWidth="1"/>
    <col min="1801" max="2048" width="9.140625" style="18"/>
    <col min="2049" max="2049" width="28.7109375" style="18" customWidth="1"/>
    <col min="2050" max="2050" width="19.85546875" style="18" bestFit="1" customWidth="1"/>
    <col min="2051" max="2051" width="15.7109375" style="18" customWidth="1"/>
    <col min="2052" max="2052" width="17.140625" style="18" customWidth="1"/>
    <col min="2053" max="2053" width="16.42578125" style="18" customWidth="1"/>
    <col min="2054" max="2054" width="16.7109375" style="18" customWidth="1"/>
    <col min="2055" max="2055" width="18" style="18" customWidth="1"/>
    <col min="2056" max="2056" width="10.7109375" style="18" customWidth="1"/>
    <col min="2057" max="2304" width="9.140625" style="18"/>
    <col min="2305" max="2305" width="28.7109375" style="18" customWidth="1"/>
    <col min="2306" max="2306" width="19.85546875" style="18" bestFit="1" customWidth="1"/>
    <col min="2307" max="2307" width="15.7109375" style="18" customWidth="1"/>
    <col min="2308" max="2308" width="17.140625" style="18" customWidth="1"/>
    <col min="2309" max="2309" width="16.42578125" style="18" customWidth="1"/>
    <col min="2310" max="2310" width="16.7109375" style="18" customWidth="1"/>
    <col min="2311" max="2311" width="18" style="18" customWidth="1"/>
    <col min="2312" max="2312" width="10.7109375" style="18" customWidth="1"/>
    <col min="2313" max="2560" width="9.140625" style="18"/>
    <col min="2561" max="2561" width="28.7109375" style="18" customWidth="1"/>
    <col min="2562" max="2562" width="19.85546875" style="18" bestFit="1" customWidth="1"/>
    <col min="2563" max="2563" width="15.7109375" style="18" customWidth="1"/>
    <col min="2564" max="2564" width="17.140625" style="18" customWidth="1"/>
    <col min="2565" max="2565" width="16.42578125" style="18" customWidth="1"/>
    <col min="2566" max="2566" width="16.7109375" style="18" customWidth="1"/>
    <col min="2567" max="2567" width="18" style="18" customWidth="1"/>
    <col min="2568" max="2568" width="10.7109375" style="18" customWidth="1"/>
    <col min="2569" max="2816" width="9.140625" style="18"/>
    <col min="2817" max="2817" width="28.7109375" style="18" customWidth="1"/>
    <col min="2818" max="2818" width="19.85546875" style="18" bestFit="1" customWidth="1"/>
    <col min="2819" max="2819" width="15.7109375" style="18" customWidth="1"/>
    <col min="2820" max="2820" width="17.140625" style="18" customWidth="1"/>
    <col min="2821" max="2821" width="16.42578125" style="18" customWidth="1"/>
    <col min="2822" max="2822" width="16.7109375" style="18" customWidth="1"/>
    <col min="2823" max="2823" width="18" style="18" customWidth="1"/>
    <col min="2824" max="2824" width="10.7109375" style="18" customWidth="1"/>
    <col min="2825" max="3072" width="9.140625" style="18"/>
    <col min="3073" max="3073" width="28.7109375" style="18" customWidth="1"/>
    <col min="3074" max="3074" width="19.85546875" style="18" bestFit="1" customWidth="1"/>
    <col min="3075" max="3075" width="15.7109375" style="18" customWidth="1"/>
    <col min="3076" max="3076" width="17.140625" style="18" customWidth="1"/>
    <col min="3077" max="3077" width="16.42578125" style="18" customWidth="1"/>
    <col min="3078" max="3078" width="16.7109375" style="18" customWidth="1"/>
    <col min="3079" max="3079" width="18" style="18" customWidth="1"/>
    <col min="3080" max="3080" width="10.7109375" style="18" customWidth="1"/>
    <col min="3081" max="3328" width="9.140625" style="18"/>
    <col min="3329" max="3329" width="28.7109375" style="18" customWidth="1"/>
    <col min="3330" max="3330" width="19.85546875" style="18" bestFit="1" customWidth="1"/>
    <col min="3331" max="3331" width="15.7109375" style="18" customWidth="1"/>
    <col min="3332" max="3332" width="17.140625" style="18" customWidth="1"/>
    <col min="3333" max="3333" width="16.42578125" style="18" customWidth="1"/>
    <col min="3334" max="3334" width="16.7109375" style="18" customWidth="1"/>
    <col min="3335" max="3335" width="18" style="18" customWidth="1"/>
    <col min="3336" max="3336" width="10.7109375" style="18" customWidth="1"/>
    <col min="3337" max="3584" width="9.140625" style="18"/>
    <col min="3585" max="3585" width="28.7109375" style="18" customWidth="1"/>
    <col min="3586" max="3586" width="19.85546875" style="18" bestFit="1" customWidth="1"/>
    <col min="3587" max="3587" width="15.7109375" style="18" customWidth="1"/>
    <col min="3588" max="3588" width="17.140625" style="18" customWidth="1"/>
    <col min="3589" max="3589" width="16.42578125" style="18" customWidth="1"/>
    <col min="3590" max="3590" width="16.7109375" style="18" customWidth="1"/>
    <col min="3591" max="3591" width="18" style="18" customWidth="1"/>
    <col min="3592" max="3592" width="10.7109375" style="18" customWidth="1"/>
    <col min="3593" max="3840" width="9.140625" style="18"/>
    <col min="3841" max="3841" width="28.7109375" style="18" customWidth="1"/>
    <col min="3842" max="3842" width="19.85546875" style="18" bestFit="1" customWidth="1"/>
    <col min="3843" max="3843" width="15.7109375" style="18" customWidth="1"/>
    <col min="3844" max="3844" width="17.140625" style="18" customWidth="1"/>
    <col min="3845" max="3845" width="16.42578125" style="18" customWidth="1"/>
    <col min="3846" max="3846" width="16.7109375" style="18" customWidth="1"/>
    <col min="3847" max="3847" width="18" style="18" customWidth="1"/>
    <col min="3848" max="3848" width="10.7109375" style="18" customWidth="1"/>
    <col min="3849" max="4096" width="9.140625" style="18"/>
    <col min="4097" max="4097" width="28.7109375" style="18" customWidth="1"/>
    <col min="4098" max="4098" width="19.85546875" style="18" bestFit="1" customWidth="1"/>
    <col min="4099" max="4099" width="15.7109375" style="18" customWidth="1"/>
    <col min="4100" max="4100" width="17.140625" style="18" customWidth="1"/>
    <col min="4101" max="4101" width="16.42578125" style="18" customWidth="1"/>
    <col min="4102" max="4102" width="16.7109375" style="18" customWidth="1"/>
    <col min="4103" max="4103" width="18" style="18" customWidth="1"/>
    <col min="4104" max="4104" width="10.7109375" style="18" customWidth="1"/>
    <col min="4105" max="4352" width="9.140625" style="18"/>
    <col min="4353" max="4353" width="28.7109375" style="18" customWidth="1"/>
    <col min="4354" max="4354" width="19.85546875" style="18" bestFit="1" customWidth="1"/>
    <col min="4355" max="4355" width="15.7109375" style="18" customWidth="1"/>
    <col min="4356" max="4356" width="17.140625" style="18" customWidth="1"/>
    <col min="4357" max="4357" width="16.42578125" style="18" customWidth="1"/>
    <col min="4358" max="4358" width="16.7109375" style="18" customWidth="1"/>
    <col min="4359" max="4359" width="18" style="18" customWidth="1"/>
    <col min="4360" max="4360" width="10.7109375" style="18" customWidth="1"/>
    <col min="4361" max="4608" width="9.140625" style="18"/>
    <col min="4609" max="4609" width="28.7109375" style="18" customWidth="1"/>
    <col min="4610" max="4610" width="19.85546875" style="18" bestFit="1" customWidth="1"/>
    <col min="4611" max="4611" width="15.7109375" style="18" customWidth="1"/>
    <col min="4612" max="4612" width="17.140625" style="18" customWidth="1"/>
    <col min="4613" max="4613" width="16.42578125" style="18" customWidth="1"/>
    <col min="4614" max="4614" width="16.7109375" style="18" customWidth="1"/>
    <col min="4615" max="4615" width="18" style="18" customWidth="1"/>
    <col min="4616" max="4616" width="10.7109375" style="18" customWidth="1"/>
    <col min="4617" max="4864" width="9.140625" style="18"/>
    <col min="4865" max="4865" width="28.7109375" style="18" customWidth="1"/>
    <col min="4866" max="4866" width="19.85546875" style="18" bestFit="1" customWidth="1"/>
    <col min="4867" max="4867" width="15.7109375" style="18" customWidth="1"/>
    <col min="4868" max="4868" width="17.140625" style="18" customWidth="1"/>
    <col min="4869" max="4869" width="16.42578125" style="18" customWidth="1"/>
    <col min="4870" max="4870" width="16.7109375" style="18" customWidth="1"/>
    <col min="4871" max="4871" width="18" style="18" customWidth="1"/>
    <col min="4872" max="4872" width="10.7109375" style="18" customWidth="1"/>
    <col min="4873" max="5120" width="9.140625" style="18"/>
    <col min="5121" max="5121" width="28.7109375" style="18" customWidth="1"/>
    <col min="5122" max="5122" width="19.85546875" style="18" bestFit="1" customWidth="1"/>
    <col min="5123" max="5123" width="15.7109375" style="18" customWidth="1"/>
    <col min="5124" max="5124" width="17.140625" style="18" customWidth="1"/>
    <col min="5125" max="5125" width="16.42578125" style="18" customWidth="1"/>
    <col min="5126" max="5126" width="16.7109375" style="18" customWidth="1"/>
    <col min="5127" max="5127" width="18" style="18" customWidth="1"/>
    <col min="5128" max="5128" width="10.7109375" style="18" customWidth="1"/>
    <col min="5129" max="5376" width="9.140625" style="18"/>
    <col min="5377" max="5377" width="28.7109375" style="18" customWidth="1"/>
    <col min="5378" max="5378" width="19.85546875" style="18" bestFit="1" customWidth="1"/>
    <col min="5379" max="5379" width="15.7109375" style="18" customWidth="1"/>
    <col min="5380" max="5380" width="17.140625" style="18" customWidth="1"/>
    <col min="5381" max="5381" width="16.42578125" style="18" customWidth="1"/>
    <col min="5382" max="5382" width="16.7109375" style="18" customWidth="1"/>
    <col min="5383" max="5383" width="18" style="18" customWidth="1"/>
    <col min="5384" max="5384" width="10.7109375" style="18" customWidth="1"/>
    <col min="5385" max="5632" width="9.140625" style="18"/>
    <col min="5633" max="5633" width="28.7109375" style="18" customWidth="1"/>
    <col min="5634" max="5634" width="19.85546875" style="18" bestFit="1" customWidth="1"/>
    <col min="5635" max="5635" width="15.7109375" style="18" customWidth="1"/>
    <col min="5636" max="5636" width="17.140625" style="18" customWidth="1"/>
    <col min="5637" max="5637" width="16.42578125" style="18" customWidth="1"/>
    <col min="5638" max="5638" width="16.7109375" style="18" customWidth="1"/>
    <col min="5639" max="5639" width="18" style="18" customWidth="1"/>
    <col min="5640" max="5640" width="10.7109375" style="18" customWidth="1"/>
    <col min="5641" max="5888" width="9.140625" style="18"/>
    <col min="5889" max="5889" width="28.7109375" style="18" customWidth="1"/>
    <col min="5890" max="5890" width="19.85546875" style="18" bestFit="1" customWidth="1"/>
    <col min="5891" max="5891" width="15.7109375" style="18" customWidth="1"/>
    <col min="5892" max="5892" width="17.140625" style="18" customWidth="1"/>
    <col min="5893" max="5893" width="16.42578125" style="18" customWidth="1"/>
    <col min="5894" max="5894" width="16.7109375" style="18" customWidth="1"/>
    <col min="5895" max="5895" width="18" style="18" customWidth="1"/>
    <col min="5896" max="5896" width="10.7109375" style="18" customWidth="1"/>
    <col min="5897" max="6144" width="9.140625" style="18"/>
    <col min="6145" max="6145" width="28.7109375" style="18" customWidth="1"/>
    <col min="6146" max="6146" width="19.85546875" style="18" bestFit="1" customWidth="1"/>
    <col min="6147" max="6147" width="15.7109375" style="18" customWidth="1"/>
    <col min="6148" max="6148" width="17.140625" style="18" customWidth="1"/>
    <col min="6149" max="6149" width="16.42578125" style="18" customWidth="1"/>
    <col min="6150" max="6150" width="16.7109375" style="18" customWidth="1"/>
    <col min="6151" max="6151" width="18" style="18" customWidth="1"/>
    <col min="6152" max="6152" width="10.7109375" style="18" customWidth="1"/>
    <col min="6153" max="6400" width="9.140625" style="18"/>
    <col min="6401" max="6401" width="28.7109375" style="18" customWidth="1"/>
    <col min="6402" max="6402" width="19.85546875" style="18" bestFit="1" customWidth="1"/>
    <col min="6403" max="6403" width="15.7109375" style="18" customWidth="1"/>
    <col min="6404" max="6404" width="17.140625" style="18" customWidth="1"/>
    <col min="6405" max="6405" width="16.42578125" style="18" customWidth="1"/>
    <col min="6406" max="6406" width="16.7109375" style="18" customWidth="1"/>
    <col min="6407" max="6407" width="18" style="18" customWidth="1"/>
    <col min="6408" max="6408" width="10.7109375" style="18" customWidth="1"/>
    <col min="6409" max="6656" width="9.140625" style="18"/>
    <col min="6657" max="6657" width="28.7109375" style="18" customWidth="1"/>
    <col min="6658" max="6658" width="19.85546875" style="18" bestFit="1" customWidth="1"/>
    <col min="6659" max="6659" width="15.7109375" style="18" customWidth="1"/>
    <col min="6660" max="6660" width="17.140625" style="18" customWidth="1"/>
    <col min="6661" max="6661" width="16.42578125" style="18" customWidth="1"/>
    <col min="6662" max="6662" width="16.7109375" style="18" customWidth="1"/>
    <col min="6663" max="6663" width="18" style="18" customWidth="1"/>
    <col min="6664" max="6664" width="10.7109375" style="18" customWidth="1"/>
    <col min="6665" max="6912" width="9.140625" style="18"/>
    <col min="6913" max="6913" width="28.7109375" style="18" customWidth="1"/>
    <col min="6914" max="6914" width="19.85546875" style="18" bestFit="1" customWidth="1"/>
    <col min="6915" max="6915" width="15.7109375" style="18" customWidth="1"/>
    <col min="6916" max="6916" width="17.140625" style="18" customWidth="1"/>
    <col min="6917" max="6917" width="16.42578125" style="18" customWidth="1"/>
    <col min="6918" max="6918" width="16.7109375" style="18" customWidth="1"/>
    <col min="6919" max="6919" width="18" style="18" customWidth="1"/>
    <col min="6920" max="6920" width="10.7109375" style="18" customWidth="1"/>
    <col min="6921" max="7168" width="9.140625" style="18"/>
    <col min="7169" max="7169" width="28.7109375" style="18" customWidth="1"/>
    <col min="7170" max="7170" width="19.85546875" style="18" bestFit="1" customWidth="1"/>
    <col min="7171" max="7171" width="15.7109375" style="18" customWidth="1"/>
    <col min="7172" max="7172" width="17.140625" style="18" customWidth="1"/>
    <col min="7173" max="7173" width="16.42578125" style="18" customWidth="1"/>
    <col min="7174" max="7174" width="16.7109375" style="18" customWidth="1"/>
    <col min="7175" max="7175" width="18" style="18" customWidth="1"/>
    <col min="7176" max="7176" width="10.7109375" style="18" customWidth="1"/>
    <col min="7177" max="7424" width="9.140625" style="18"/>
    <col min="7425" max="7425" width="28.7109375" style="18" customWidth="1"/>
    <col min="7426" max="7426" width="19.85546875" style="18" bestFit="1" customWidth="1"/>
    <col min="7427" max="7427" width="15.7109375" style="18" customWidth="1"/>
    <col min="7428" max="7428" width="17.140625" style="18" customWidth="1"/>
    <col min="7429" max="7429" width="16.42578125" style="18" customWidth="1"/>
    <col min="7430" max="7430" width="16.7109375" style="18" customWidth="1"/>
    <col min="7431" max="7431" width="18" style="18" customWidth="1"/>
    <col min="7432" max="7432" width="10.7109375" style="18" customWidth="1"/>
    <col min="7433" max="7680" width="9.140625" style="18"/>
    <col min="7681" max="7681" width="28.7109375" style="18" customWidth="1"/>
    <col min="7682" max="7682" width="19.85546875" style="18" bestFit="1" customWidth="1"/>
    <col min="7683" max="7683" width="15.7109375" style="18" customWidth="1"/>
    <col min="7684" max="7684" width="17.140625" style="18" customWidth="1"/>
    <col min="7685" max="7685" width="16.42578125" style="18" customWidth="1"/>
    <col min="7686" max="7686" width="16.7109375" style="18" customWidth="1"/>
    <col min="7687" max="7687" width="18" style="18" customWidth="1"/>
    <col min="7688" max="7688" width="10.7109375" style="18" customWidth="1"/>
    <col min="7689" max="7936" width="9.140625" style="18"/>
    <col min="7937" max="7937" width="28.7109375" style="18" customWidth="1"/>
    <col min="7938" max="7938" width="19.85546875" style="18" bestFit="1" customWidth="1"/>
    <col min="7939" max="7939" width="15.7109375" style="18" customWidth="1"/>
    <col min="7940" max="7940" width="17.140625" style="18" customWidth="1"/>
    <col min="7941" max="7941" width="16.42578125" style="18" customWidth="1"/>
    <col min="7942" max="7942" width="16.7109375" style="18" customWidth="1"/>
    <col min="7943" max="7943" width="18" style="18" customWidth="1"/>
    <col min="7944" max="7944" width="10.7109375" style="18" customWidth="1"/>
    <col min="7945" max="8192" width="9.140625" style="18"/>
    <col min="8193" max="8193" width="28.7109375" style="18" customWidth="1"/>
    <col min="8194" max="8194" width="19.85546875" style="18" bestFit="1" customWidth="1"/>
    <col min="8195" max="8195" width="15.7109375" style="18" customWidth="1"/>
    <col min="8196" max="8196" width="17.140625" style="18" customWidth="1"/>
    <col min="8197" max="8197" width="16.42578125" style="18" customWidth="1"/>
    <col min="8198" max="8198" width="16.7109375" style="18" customWidth="1"/>
    <col min="8199" max="8199" width="18" style="18" customWidth="1"/>
    <col min="8200" max="8200" width="10.7109375" style="18" customWidth="1"/>
    <col min="8201" max="8448" width="9.140625" style="18"/>
    <col min="8449" max="8449" width="28.7109375" style="18" customWidth="1"/>
    <col min="8450" max="8450" width="19.85546875" style="18" bestFit="1" customWidth="1"/>
    <col min="8451" max="8451" width="15.7109375" style="18" customWidth="1"/>
    <col min="8452" max="8452" width="17.140625" style="18" customWidth="1"/>
    <col min="8453" max="8453" width="16.42578125" style="18" customWidth="1"/>
    <col min="8454" max="8454" width="16.7109375" style="18" customWidth="1"/>
    <col min="8455" max="8455" width="18" style="18" customWidth="1"/>
    <col min="8456" max="8456" width="10.7109375" style="18" customWidth="1"/>
    <col min="8457" max="8704" width="9.140625" style="18"/>
    <col min="8705" max="8705" width="28.7109375" style="18" customWidth="1"/>
    <col min="8706" max="8706" width="19.85546875" style="18" bestFit="1" customWidth="1"/>
    <col min="8707" max="8707" width="15.7109375" style="18" customWidth="1"/>
    <col min="8708" max="8708" width="17.140625" style="18" customWidth="1"/>
    <col min="8709" max="8709" width="16.42578125" style="18" customWidth="1"/>
    <col min="8710" max="8710" width="16.7109375" style="18" customWidth="1"/>
    <col min="8711" max="8711" width="18" style="18" customWidth="1"/>
    <col min="8712" max="8712" width="10.7109375" style="18" customWidth="1"/>
    <col min="8713" max="8960" width="9.140625" style="18"/>
    <col min="8961" max="8961" width="28.7109375" style="18" customWidth="1"/>
    <col min="8962" max="8962" width="19.85546875" style="18" bestFit="1" customWidth="1"/>
    <col min="8963" max="8963" width="15.7109375" style="18" customWidth="1"/>
    <col min="8964" max="8964" width="17.140625" style="18" customWidth="1"/>
    <col min="8965" max="8965" width="16.42578125" style="18" customWidth="1"/>
    <col min="8966" max="8966" width="16.7109375" style="18" customWidth="1"/>
    <col min="8967" max="8967" width="18" style="18" customWidth="1"/>
    <col min="8968" max="8968" width="10.7109375" style="18" customWidth="1"/>
    <col min="8969" max="9216" width="9.140625" style="18"/>
    <col min="9217" max="9217" width="28.7109375" style="18" customWidth="1"/>
    <col min="9218" max="9218" width="19.85546875" style="18" bestFit="1" customWidth="1"/>
    <col min="9219" max="9219" width="15.7109375" style="18" customWidth="1"/>
    <col min="9220" max="9220" width="17.140625" style="18" customWidth="1"/>
    <col min="9221" max="9221" width="16.42578125" style="18" customWidth="1"/>
    <col min="9222" max="9222" width="16.7109375" style="18" customWidth="1"/>
    <col min="9223" max="9223" width="18" style="18" customWidth="1"/>
    <col min="9224" max="9224" width="10.7109375" style="18" customWidth="1"/>
    <col min="9225" max="9472" width="9.140625" style="18"/>
    <col min="9473" max="9473" width="28.7109375" style="18" customWidth="1"/>
    <col min="9474" max="9474" width="19.85546875" style="18" bestFit="1" customWidth="1"/>
    <col min="9475" max="9475" width="15.7109375" style="18" customWidth="1"/>
    <col min="9476" max="9476" width="17.140625" style="18" customWidth="1"/>
    <col min="9477" max="9477" width="16.42578125" style="18" customWidth="1"/>
    <col min="9478" max="9478" width="16.7109375" style="18" customWidth="1"/>
    <col min="9479" max="9479" width="18" style="18" customWidth="1"/>
    <col min="9480" max="9480" width="10.7109375" style="18" customWidth="1"/>
    <col min="9481" max="9728" width="9.140625" style="18"/>
    <col min="9729" max="9729" width="28.7109375" style="18" customWidth="1"/>
    <col min="9730" max="9730" width="19.85546875" style="18" bestFit="1" customWidth="1"/>
    <col min="9731" max="9731" width="15.7109375" style="18" customWidth="1"/>
    <col min="9732" max="9732" width="17.140625" style="18" customWidth="1"/>
    <col min="9733" max="9733" width="16.42578125" style="18" customWidth="1"/>
    <col min="9734" max="9734" width="16.7109375" style="18" customWidth="1"/>
    <col min="9735" max="9735" width="18" style="18" customWidth="1"/>
    <col min="9736" max="9736" width="10.7109375" style="18" customWidth="1"/>
    <col min="9737" max="9984" width="9.140625" style="18"/>
    <col min="9985" max="9985" width="28.7109375" style="18" customWidth="1"/>
    <col min="9986" max="9986" width="19.85546875" style="18" bestFit="1" customWidth="1"/>
    <col min="9987" max="9987" width="15.7109375" style="18" customWidth="1"/>
    <col min="9988" max="9988" width="17.140625" style="18" customWidth="1"/>
    <col min="9989" max="9989" width="16.42578125" style="18" customWidth="1"/>
    <col min="9990" max="9990" width="16.7109375" style="18" customWidth="1"/>
    <col min="9991" max="9991" width="18" style="18" customWidth="1"/>
    <col min="9992" max="9992" width="10.7109375" style="18" customWidth="1"/>
    <col min="9993" max="10240" width="9.140625" style="18"/>
    <col min="10241" max="10241" width="28.7109375" style="18" customWidth="1"/>
    <col min="10242" max="10242" width="19.85546875" style="18" bestFit="1" customWidth="1"/>
    <col min="10243" max="10243" width="15.7109375" style="18" customWidth="1"/>
    <col min="10244" max="10244" width="17.140625" style="18" customWidth="1"/>
    <col min="10245" max="10245" width="16.42578125" style="18" customWidth="1"/>
    <col min="10246" max="10246" width="16.7109375" style="18" customWidth="1"/>
    <col min="10247" max="10247" width="18" style="18" customWidth="1"/>
    <col min="10248" max="10248" width="10.7109375" style="18" customWidth="1"/>
    <col min="10249" max="10496" width="9.140625" style="18"/>
    <col min="10497" max="10497" width="28.7109375" style="18" customWidth="1"/>
    <col min="10498" max="10498" width="19.85546875" style="18" bestFit="1" customWidth="1"/>
    <col min="10499" max="10499" width="15.7109375" style="18" customWidth="1"/>
    <col min="10500" max="10500" width="17.140625" style="18" customWidth="1"/>
    <col min="10501" max="10501" width="16.42578125" style="18" customWidth="1"/>
    <col min="10502" max="10502" width="16.7109375" style="18" customWidth="1"/>
    <col min="10503" max="10503" width="18" style="18" customWidth="1"/>
    <col min="10504" max="10504" width="10.7109375" style="18" customWidth="1"/>
    <col min="10505" max="10752" width="9.140625" style="18"/>
    <col min="10753" max="10753" width="28.7109375" style="18" customWidth="1"/>
    <col min="10754" max="10754" width="19.85546875" style="18" bestFit="1" customWidth="1"/>
    <col min="10755" max="10755" width="15.7109375" style="18" customWidth="1"/>
    <col min="10756" max="10756" width="17.140625" style="18" customWidth="1"/>
    <col min="10757" max="10757" width="16.42578125" style="18" customWidth="1"/>
    <col min="10758" max="10758" width="16.7109375" style="18" customWidth="1"/>
    <col min="10759" max="10759" width="18" style="18" customWidth="1"/>
    <col min="10760" max="10760" width="10.7109375" style="18" customWidth="1"/>
    <col min="10761" max="11008" width="9.140625" style="18"/>
    <col min="11009" max="11009" width="28.7109375" style="18" customWidth="1"/>
    <col min="11010" max="11010" width="19.85546875" style="18" bestFit="1" customWidth="1"/>
    <col min="11011" max="11011" width="15.7109375" style="18" customWidth="1"/>
    <col min="11012" max="11012" width="17.140625" style="18" customWidth="1"/>
    <col min="11013" max="11013" width="16.42578125" style="18" customWidth="1"/>
    <col min="11014" max="11014" width="16.7109375" style="18" customWidth="1"/>
    <col min="11015" max="11015" width="18" style="18" customWidth="1"/>
    <col min="11016" max="11016" width="10.7109375" style="18" customWidth="1"/>
    <col min="11017" max="11264" width="9.140625" style="18"/>
    <col min="11265" max="11265" width="28.7109375" style="18" customWidth="1"/>
    <col min="11266" max="11266" width="19.85546875" style="18" bestFit="1" customWidth="1"/>
    <col min="11267" max="11267" width="15.7109375" style="18" customWidth="1"/>
    <col min="11268" max="11268" width="17.140625" style="18" customWidth="1"/>
    <col min="11269" max="11269" width="16.42578125" style="18" customWidth="1"/>
    <col min="11270" max="11270" width="16.7109375" style="18" customWidth="1"/>
    <col min="11271" max="11271" width="18" style="18" customWidth="1"/>
    <col min="11272" max="11272" width="10.7109375" style="18" customWidth="1"/>
    <col min="11273" max="11520" width="9.140625" style="18"/>
    <col min="11521" max="11521" width="28.7109375" style="18" customWidth="1"/>
    <col min="11522" max="11522" width="19.85546875" style="18" bestFit="1" customWidth="1"/>
    <col min="11523" max="11523" width="15.7109375" style="18" customWidth="1"/>
    <col min="11524" max="11524" width="17.140625" style="18" customWidth="1"/>
    <col min="11525" max="11525" width="16.42578125" style="18" customWidth="1"/>
    <col min="11526" max="11526" width="16.7109375" style="18" customWidth="1"/>
    <col min="11527" max="11527" width="18" style="18" customWidth="1"/>
    <col min="11528" max="11528" width="10.7109375" style="18" customWidth="1"/>
    <col min="11529" max="11776" width="9.140625" style="18"/>
    <col min="11777" max="11777" width="28.7109375" style="18" customWidth="1"/>
    <col min="11778" max="11778" width="19.85546875" style="18" bestFit="1" customWidth="1"/>
    <col min="11779" max="11779" width="15.7109375" style="18" customWidth="1"/>
    <col min="11780" max="11780" width="17.140625" style="18" customWidth="1"/>
    <col min="11781" max="11781" width="16.42578125" style="18" customWidth="1"/>
    <col min="11782" max="11782" width="16.7109375" style="18" customWidth="1"/>
    <col min="11783" max="11783" width="18" style="18" customWidth="1"/>
    <col min="11784" max="11784" width="10.7109375" style="18" customWidth="1"/>
    <col min="11785" max="12032" width="9.140625" style="18"/>
    <col min="12033" max="12033" width="28.7109375" style="18" customWidth="1"/>
    <col min="12034" max="12034" width="19.85546875" style="18" bestFit="1" customWidth="1"/>
    <col min="12035" max="12035" width="15.7109375" style="18" customWidth="1"/>
    <col min="12036" max="12036" width="17.140625" style="18" customWidth="1"/>
    <col min="12037" max="12037" width="16.42578125" style="18" customWidth="1"/>
    <col min="12038" max="12038" width="16.7109375" style="18" customWidth="1"/>
    <col min="12039" max="12039" width="18" style="18" customWidth="1"/>
    <col min="12040" max="12040" width="10.7109375" style="18" customWidth="1"/>
    <col min="12041" max="12288" width="9.140625" style="18"/>
    <col min="12289" max="12289" width="28.7109375" style="18" customWidth="1"/>
    <col min="12290" max="12290" width="19.85546875" style="18" bestFit="1" customWidth="1"/>
    <col min="12291" max="12291" width="15.7109375" style="18" customWidth="1"/>
    <col min="12292" max="12292" width="17.140625" style="18" customWidth="1"/>
    <col min="12293" max="12293" width="16.42578125" style="18" customWidth="1"/>
    <col min="12294" max="12294" width="16.7109375" style="18" customWidth="1"/>
    <col min="12295" max="12295" width="18" style="18" customWidth="1"/>
    <col min="12296" max="12296" width="10.7109375" style="18" customWidth="1"/>
    <col min="12297" max="12544" width="9.140625" style="18"/>
    <col min="12545" max="12545" width="28.7109375" style="18" customWidth="1"/>
    <col min="12546" max="12546" width="19.85546875" style="18" bestFit="1" customWidth="1"/>
    <col min="12547" max="12547" width="15.7109375" style="18" customWidth="1"/>
    <col min="12548" max="12548" width="17.140625" style="18" customWidth="1"/>
    <col min="12549" max="12549" width="16.42578125" style="18" customWidth="1"/>
    <col min="12550" max="12550" width="16.7109375" style="18" customWidth="1"/>
    <col min="12551" max="12551" width="18" style="18" customWidth="1"/>
    <col min="12552" max="12552" width="10.7109375" style="18" customWidth="1"/>
    <col min="12553" max="12800" width="9.140625" style="18"/>
    <col min="12801" max="12801" width="28.7109375" style="18" customWidth="1"/>
    <col min="12802" max="12802" width="19.85546875" style="18" bestFit="1" customWidth="1"/>
    <col min="12803" max="12803" width="15.7109375" style="18" customWidth="1"/>
    <col min="12804" max="12804" width="17.140625" style="18" customWidth="1"/>
    <col min="12805" max="12805" width="16.42578125" style="18" customWidth="1"/>
    <col min="12806" max="12806" width="16.7109375" style="18" customWidth="1"/>
    <col min="12807" max="12807" width="18" style="18" customWidth="1"/>
    <col min="12808" max="12808" width="10.7109375" style="18" customWidth="1"/>
    <col min="12809" max="13056" width="9.140625" style="18"/>
    <col min="13057" max="13057" width="28.7109375" style="18" customWidth="1"/>
    <col min="13058" max="13058" width="19.85546875" style="18" bestFit="1" customWidth="1"/>
    <col min="13059" max="13059" width="15.7109375" style="18" customWidth="1"/>
    <col min="13060" max="13060" width="17.140625" style="18" customWidth="1"/>
    <col min="13061" max="13061" width="16.42578125" style="18" customWidth="1"/>
    <col min="13062" max="13062" width="16.7109375" style="18" customWidth="1"/>
    <col min="13063" max="13063" width="18" style="18" customWidth="1"/>
    <col min="13064" max="13064" width="10.7109375" style="18" customWidth="1"/>
    <col min="13065" max="13312" width="9.140625" style="18"/>
    <col min="13313" max="13313" width="28.7109375" style="18" customWidth="1"/>
    <col min="13314" max="13314" width="19.85546875" style="18" bestFit="1" customWidth="1"/>
    <col min="13315" max="13315" width="15.7109375" style="18" customWidth="1"/>
    <col min="13316" max="13316" width="17.140625" style="18" customWidth="1"/>
    <col min="13317" max="13317" width="16.42578125" style="18" customWidth="1"/>
    <col min="13318" max="13318" width="16.7109375" style="18" customWidth="1"/>
    <col min="13319" max="13319" width="18" style="18" customWidth="1"/>
    <col min="13320" max="13320" width="10.7109375" style="18" customWidth="1"/>
    <col min="13321" max="13568" width="9.140625" style="18"/>
    <col min="13569" max="13569" width="28.7109375" style="18" customWidth="1"/>
    <col min="13570" max="13570" width="19.85546875" style="18" bestFit="1" customWidth="1"/>
    <col min="13571" max="13571" width="15.7109375" style="18" customWidth="1"/>
    <col min="13572" max="13572" width="17.140625" style="18" customWidth="1"/>
    <col min="13573" max="13573" width="16.42578125" style="18" customWidth="1"/>
    <col min="13574" max="13574" width="16.7109375" style="18" customWidth="1"/>
    <col min="13575" max="13575" width="18" style="18" customWidth="1"/>
    <col min="13576" max="13576" width="10.7109375" style="18" customWidth="1"/>
    <col min="13577" max="13824" width="9.140625" style="18"/>
    <col min="13825" max="13825" width="28.7109375" style="18" customWidth="1"/>
    <col min="13826" max="13826" width="19.85546875" style="18" bestFit="1" customWidth="1"/>
    <col min="13827" max="13827" width="15.7109375" style="18" customWidth="1"/>
    <col min="13828" max="13828" width="17.140625" style="18" customWidth="1"/>
    <col min="13829" max="13829" width="16.42578125" style="18" customWidth="1"/>
    <col min="13830" max="13830" width="16.7109375" style="18" customWidth="1"/>
    <col min="13831" max="13831" width="18" style="18" customWidth="1"/>
    <col min="13832" max="13832" width="10.7109375" style="18" customWidth="1"/>
    <col min="13833" max="14080" width="9.140625" style="18"/>
    <col min="14081" max="14081" width="28.7109375" style="18" customWidth="1"/>
    <col min="14082" max="14082" width="19.85546875" style="18" bestFit="1" customWidth="1"/>
    <col min="14083" max="14083" width="15.7109375" style="18" customWidth="1"/>
    <col min="14084" max="14084" width="17.140625" style="18" customWidth="1"/>
    <col min="14085" max="14085" width="16.42578125" style="18" customWidth="1"/>
    <col min="14086" max="14086" width="16.7109375" style="18" customWidth="1"/>
    <col min="14087" max="14087" width="18" style="18" customWidth="1"/>
    <col min="14088" max="14088" width="10.7109375" style="18" customWidth="1"/>
    <col min="14089" max="14336" width="9.140625" style="18"/>
    <col min="14337" max="14337" width="28.7109375" style="18" customWidth="1"/>
    <col min="14338" max="14338" width="19.85546875" style="18" bestFit="1" customWidth="1"/>
    <col min="14339" max="14339" width="15.7109375" style="18" customWidth="1"/>
    <col min="14340" max="14340" width="17.140625" style="18" customWidth="1"/>
    <col min="14341" max="14341" width="16.42578125" style="18" customWidth="1"/>
    <col min="14342" max="14342" width="16.7109375" style="18" customWidth="1"/>
    <col min="14343" max="14343" width="18" style="18" customWidth="1"/>
    <col min="14344" max="14344" width="10.7109375" style="18" customWidth="1"/>
    <col min="14345" max="14592" width="9.140625" style="18"/>
    <col min="14593" max="14593" width="28.7109375" style="18" customWidth="1"/>
    <col min="14594" max="14594" width="19.85546875" style="18" bestFit="1" customWidth="1"/>
    <col min="14595" max="14595" width="15.7109375" style="18" customWidth="1"/>
    <col min="14596" max="14596" width="17.140625" style="18" customWidth="1"/>
    <col min="14597" max="14597" width="16.42578125" style="18" customWidth="1"/>
    <col min="14598" max="14598" width="16.7109375" style="18" customWidth="1"/>
    <col min="14599" max="14599" width="18" style="18" customWidth="1"/>
    <col min="14600" max="14600" width="10.7109375" style="18" customWidth="1"/>
    <col min="14601" max="14848" width="9.140625" style="18"/>
    <col min="14849" max="14849" width="28.7109375" style="18" customWidth="1"/>
    <col min="14850" max="14850" width="19.85546875" style="18" bestFit="1" customWidth="1"/>
    <col min="14851" max="14851" width="15.7109375" style="18" customWidth="1"/>
    <col min="14852" max="14852" width="17.140625" style="18" customWidth="1"/>
    <col min="14853" max="14853" width="16.42578125" style="18" customWidth="1"/>
    <col min="14854" max="14854" width="16.7109375" style="18" customWidth="1"/>
    <col min="14855" max="14855" width="18" style="18" customWidth="1"/>
    <col min="14856" max="14856" width="10.7109375" style="18" customWidth="1"/>
    <col min="14857" max="15104" width="9.140625" style="18"/>
    <col min="15105" max="15105" width="28.7109375" style="18" customWidth="1"/>
    <col min="15106" max="15106" width="19.85546875" style="18" bestFit="1" customWidth="1"/>
    <col min="15107" max="15107" width="15.7109375" style="18" customWidth="1"/>
    <col min="15108" max="15108" width="17.140625" style="18" customWidth="1"/>
    <col min="15109" max="15109" width="16.42578125" style="18" customWidth="1"/>
    <col min="15110" max="15110" width="16.7109375" style="18" customWidth="1"/>
    <col min="15111" max="15111" width="18" style="18" customWidth="1"/>
    <col min="15112" max="15112" width="10.7109375" style="18" customWidth="1"/>
    <col min="15113" max="15360" width="9.140625" style="18"/>
    <col min="15361" max="15361" width="28.7109375" style="18" customWidth="1"/>
    <col min="15362" max="15362" width="19.85546875" style="18" bestFit="1" customWidth="1"/>
    <col min="15363" max="15363" width="15.7109375" style="18" customWidth="1"/>
    <col min="15364" max="15364" width="17.140625" style="18" customWidth="1"/>
    <col min="15365" max="15365" width="16.42578125" style="18" customWidth="1"/>
    <col min="15366" max="15366" width="16.7109375" style="18" customWidth="1"/>
    <col min="15367" max="15367" width="18" style="18" customWidth="1"/>
    <col min="15368" max="15368" width="10.7109375" style="18" customWidth="1"/>
    <col min="15369" max="15616" width="9.140625" style="18"/>
    <col min="15617" max="15617" width="28.7109375" style="18" customWidth="1"/>
    <col min="15618" max="15618" width="19.85546875" style="18" bestFit="1" customWidth="1"/>
    <col min="15619" max="15619" width="15.7109375" style="18" customWidth="1"/>
    <col min="15620" max="15620" width="17.140625" style="18" customWidth="1"/>
    <col min="15621" max="15621" width="16.42578125" style="18" customWidth="1"/>
    <col min="15622" max="15622" width="16.7109375" style="18" customWidth="1"/>
    <col min="15623" max="15623" width="18" style="18" customWidth="1"/>
    <col min="15624" max="15624" width="10.7109375" style="18" customWidth="1"/>
    <col min="15625" max="15872" width="9.140625" style="18"/>
    <col min="15873" max="15873" width="28.7109375" style="18" customWidth="1"/>
    <col min="15874" max="15874" width="19.85546875" style="18" bestFit="1" customWidth="1"/>
    <col min="15875" max="15875" width="15.7109375" style="18" customWidth="1"/>
    <col min="15876" max="15876" width="17.140625" style="18" customWidth="1"/>
    <col min="15877" max="15877" width="16.42578125" style="18" customWidth="1"/>
    <col min="15878" max="15878" width="16.7109375" style="18" customWidth="1"/>
    <col min="15879" max="15879" width="18" style="18" customWidth="1"/>
    <col min="15880" max="15880" width="10.7109375" style="18" customWidth="1"/>
    <col min="15881" max="16128" width="9.140625" style="18"/>
    <col min="16129" max="16129" width="28.7109375" style="18" customWidth="1"/>
    <col min="16130" max="16130" width="19.85546875" style="18" bestFit="1" customWidth="1"/>
    <col min="16131" max="16131" width="15.7109375" style="18" customWidth="1"/>
    <col min="16132" max="16132" width="17.140625" style="18" customWidth="1"/>
    <col min="16133" max="16133" width="16.42578125" style="18" customWidth="1"/>
    <col min="16134" max="16134" width="16.7109375" style="18" customWidth="1"/>
    <col min="16135" max="16135" width="18" style="18" customWidth="1"/>
    <col min="16136" max="16136" width="10.7109375" style="18" customWidth="1"/>
    <col min="16137" max="16384" width="9.140625" style="18"/>
  </cols>
  <sheetData>
    <row r="1" spans="1:8" x14ac:dyDescent="0.2">
      <c r="A1" s="1"/>
      <c r="D1" s="270"/>
    </row>
    <row r="2" spans="1:8" ht="13.5" thickBot="1" x14ac:dyDescent="0.25">
      <c r="D2" s="270" t="s">
        <v>102</v>
      </c>
    </row>
    <row r="3" spans="1:8" s="272" customFormat="1" ht="51.75" customHeight="1" thickBot="1" x14ac:dyDescent="0.25">
      <c r="A3" s="2" t="s">
        <v>23</v>
      </c>
      <c r="B3" s="3" t="s">
        <v>279</v>
      </c>
      <c r="C3" s="3" t="s">
        <v>570</v>
      </c>
      <c r="D3" s="3" t="s">
        <v>842</v>
      </c>
      <c r="E3" s="3" t="s">
        <v>87</v>
      </c>
      <c r="F3" s="305" t="s">
        <v>88</v>
      </c>
      <c r="G3" s="3" t="s">
        <v>89</v>
      </c>
      <c r="H3" s="15" t="s">
        <v>103</v>
      </c>
    </row>
    <row r="4" spans="1:8" ht="30.75" customHeight="1" x14ac:dyDescent="0.2">
      <c r="A4" s="273"/>
      <c r="B4" s="273"/>
      <c r="C4" s="273"/>
      <c r="D4" s="273"/>
      <c r="E4" s="273"/>
      <c r="F4" s="306"/>
      <c r="G4" s="273"/>
      <c r="H4" s="274"/>
    </row>
    <row r="5" spans="1:8" x14ac:dyDescent="0.2">
      <c r="A5" s="4" t="s">
        <v>53</v>
      </c>
      <c r="B5" s="5">
        <v>77540000</v>
      </c>
      <c r="C5" s="5">
        <f>B5/12</f>
        <v>6461666.666666667</v>
      </c>
      <c r="D5" s="5">
        <v>3264732.79</v>
      </c>
      <c r="E5" s="5">
        <f>(B5/12)*2</f>
        <v>12923333.333333334</v>
      </c>
      <c r="F5" s="5">
        <f>4991387.18+3264732.79</f>
        <v>8256119.9699999997</v>
      </c>
      <c r="G5" s="5">
        <f>E5-F5</f>
        <v>4667213.3633333342</v>
      </c>
      <c r="H5" s="433">
        <f>F5/(B5)</f>
        <v>0.10647562509672427</v>
      </c>
    </row>
    <row r="6" spans="1:8" x14ac:dyDescent="0.2">
      <c r="A6" s="4" t="s">
        <v>104</v>
      </c>
      <c r="B6" s="5">
        <v>1900000</v>
      </c>
      <c r="C6" s="5">
        <f t="shared" ref="C6:C12" si="0">B6/12</f>
        <v>158333.33333333334</v>
      </c>
      <c r="D6" s="5">
        <v>0</v>
      </c>
      <c r="E6" s="5">
        <f t="shared" ref="E6:E11" si="1">(B6/12)*2</f>
        <v>316666.66666666669</v>
      </c>
      <c r="F6" s="5">
        <v>0</v>
      </c>
      <c r="G6" s="5">
        <f t="shared" ref="G6:G11" si="2">E6-F6</f>
        <v>316666.66666666669</v>
      </c>
      <c r="H6" s="433">
        <f t="shared" ref="H6:H10" si="3">F6/B6</f>
        <v>0</v>
      </c>
    </row>
    <row r="7" spans="1:8" x14ac:dyDescent="0.2">
      <c r="A7" s="4" t="s">
        <v>273</v>
      </c>
      <c r="B7" s="5">
        <v>19000000</v>
      </c>
      <c r="C7" s="5">
        <f t="shared" si="0"/>
        <v>1583333.3333333333</v>
      </c>
      <c r="D7" s="5">
        <v>0</v>
      </c>
      <c r="E7" s="5">
        <f t="shared" si="1"/>
        <v>3166666.6666666665</v>
      </c>
      <c r="F7" s="5">
        <v>0</v>
      </c>
      <c r="G7" s="5">
        <f t="shared" si="2"/>
        <v>3166666.6666666665</v>
      </c>
      <c r="H7" s="433">
        <f t="shared" si="3"/>
        <v>0</v>
      </c>
    </row>
    <row r="8" spans="1:8" x14ac:dyDescent="0.2">
      <c r="A8" s="4" t="s">
        <v>175</v>
      </c>
      <c r="B8" s="5">
        <v>6316000</v>
      </c>
      <c r="C8" s="5">
        <f t="shared" si="0"/>
        <v>526333.33333333337</v>
      </c>
      <c r="D8" s="5">
        <v>375919</v>
      </c>
      <c r="E8" s="5">
        <f t="shared" si="1"/>
        <v>1052666.6666666667</v>
      </c>
      <c r="F8" s="5">
        <f>140672.59+375919</f>
        <v>516591.58999999997</v>
      </c>
      <c r="G8" s="5">
        <f t="shared" si="2"/>
        <v>536075.07666666678</v>
      </c>
      <c r="H8" s="433">
        <f t="shared" si="3"/>
        <v>8.1790942051931603E-2</v>
      </c>
    </row>
    <row r="9" spans="1:8" x14ac:dyDescent="0.2">
      <c r="A9" s="4" t="s">
        <v>105</v>
      </c>
      <c r="B9" s="5">
        <v>4186000</v>
      </c>
      <c r="C9" s="5">
        <f t="shared" si="0"/>
        <v>348833.33333333331</v>
      </c>
      <c r="D9" s="5">
        <v>31144.3</v>
      </c>
      <c r="E9" s="5">
        <f t="shared" si="1"/>
        <v>697666.66666666663</v>
      </c>
      <c r="F9" s="5">
        <f>190231+31144.3</f>
        <v>221375.3</v>
      </c>
      <c r="G9" s="5">
        <f t="shared" si="2"/>
        <v>476291.36666666664</v>
      </c>
      <c r="H9" s="433">
        <f t="shared" si="3"/>
        <v>5.2884687052078355E-2</v>
      </c>
    </row>
    <row r="10" spans="1:8" x14ac:dyDescent="0.2">
      <c r="A10" s="4" t="s">
        <v>119</v>
      </c>
      <c r="B10" s="5">
        <v>4221000</v>
      </c>
      <c r="C10" s="5">
        <f t="shared" si="0"/>
        <v>351750</v>
      </c>
      <c r="D10" s="5">
        <v>387099.95</v>
      </c>
      <c r="E10" s="5">
        <f t="shared" si="1"/>
        <v>703500</v>
      </c>
      <c r="F10" s="5">
        <f>89608.86+387099.95</f>
        <v>476708.81</v>
      </c>
      <c r="G10" s="5">
        <f t="shared" si="2"/>
        <v>226791.19</v>
      </c>
      <c r="H10" s="433">
        <f t="shared" si="3"/>
        <v>0.11293741056621653</v>
      </c>
    </row>
    <row r="11" spans="1:8" x14ac:dyDescent="0.2">
      <c r="A11" s="4" t="s">
        <v>24</v>
      </c>
      <c r="B11" s="5">
        <v>31921000</v>
      </c>
      <c r="C11" s="5">
        <f t="shared" si="0"/>
        <v>2660083.3333333335</v>
      </c>
      <c r="D11" s="5">
        <v>2438370.81</v>
      </c>
      <c r="E11" s="5">
        <f t="shared" si="1"/>
        <v>5320166.666666667</v>
      </c>
      <c r="F11" s="5">
        <f>589467.28+2438371</f>
        <v>3027838.2800000003</v>
      </c>
      <c r="G11" s="5">
        <f t="shared" si="2"/>
        <v>2292328.3866666667</v>
      </c>
      <c r="H11" s="433">
        <f>F11/(B11)</f>
        <v>9.4854117352213288E-2</v>
      </c>
    </row>
    <row r="12" spans="1:8" hidden="1" x14ac:dyDescent="0.2">
      <c r="A12" s="4" t="s">
        <v>106</v>
      </c>
      <c r="B12" s="5"/>
      <c r="C12" s="5">
        <f t="shared" si="0"/>
        <v>0</v>
      </c>
      <c r="D12" s="5"/>
      <c r="E12" s="5">
        <f t="shared" ref="E12:E13" si="4">(B12/12)*12</f>
        <v>0</v>
      </c>
      <c r="F12" s="307"/>
      <c r="G12" s="5"/>
      <c r="H12" s="11"/>
    </row>
    <row r="13" spans="1:8" ht="13.5" thickBot="1" x14ac:dyDescent="0.25">
      <c r="A13" s="6"/>
      <c r="B13" s="14"/>
      <c r="C13" s="14"/>
      <c r="D13" s="14"/>
      <c r="E13" s="5">
        <f t="shared" si="4"/>
        <v>0</v>
      </c>
      <c r="F13" s="308"/>
      <c r="G13" s="14"/>
      <c r="H13" s="16"/>
    </row>
    <row r="14" spans="1:8" ht="14.25" thickTop="1" thickBot="1" x14ac:dyDescent="0.25">
      <c r="A14" s="10" t="s">
        <v>101</v>
      </c>
      <c r="B14" s="13">
        <f t="shared" ref="B14:G14" si="5">SUM(B5:B13)</f>
        <v>145084000</v>
      </c>
      <c r="C14" s="9">
        <f t="shared" si="5"/>
        <v>12090333.333333334</v>
      </c>
      <c r="D14" s="9">
        <f>SUM(D5:D13)</f>
        <v>6497266.8499999996</v>
      </c>
      <c r="E14" s="9">
        <f t="shared" si="5"/>
        <v>24180666.666666668</v>
      </c>
      <c r="F14" s="309">
        <f t="shared" si="5"/>
        <v>12498633.950000003</v>
      </c>
      <c r="G14" s="9">
        <f t="shared" si="5"/>
        <v>11682032.716666667</v>
      </c>
      <c r="H14" s="17">
        <f>+F14/B14</f>
        <v>8.6147569339141486E-2</v>
      </c>
    </row>
    <row r="15" spans="1:8" x14ac:dyDescent="0.2">
      <c r="A15" s="7"/>
      <c r="B15" s="8"/>
      <c r="C15" s="8"/>
      <c r="D15" s="8"/>
      <c r="E15" s="8"/>
      <c r="F15" s="310"/>
      <c r="G15" s="8"/>
      <c r="H15" s="12"/>
    </row>
    <row r="16" spans="1:8" x14ac:dyDescent="0.2">
      <c r="B16" s="52"/>
      <c r="C16" s="52"/>
      <c r="D16" s="281"/>
      <c r="E16" s="52"/>
    </row>
    <row r="17" spans="1:8" x14ac:dyDescent="0.2">
      <c r="B17" s="52"/>
      <c r="C17" s="52"/>
      <c r="D17" s="281"/>
      <c r="E17" s="24"/>
      <c r="F17" s="311"/>
    </row>
    <row r="18" spans="1:8" x14ac:dyDescent="0.2">
      <c r="A18" s="397" t="s">
        <v>276</v>
      </c>
      <c r="B18" s="398"/>
      <c r="C18" s="398"/>
      <c r="E18" s="22"/>
      <c r="F18" s="311"/>
    </row>
    <row r="19" spans="1:8" x14ac:dyDescent="0.2">
      <c r="B19" s="52"/>
      <c r="C19" s="52"/>
      <c r="D19" s="275"/>
      <c r="E19" s="247"/>
      <c r="F19" s="311"/>
      <c r="H19" s="276"/>
    </row>
    <row r="20" spans="1:8" x14ac:dyDescent="0.2">
      <c r="B20" s="52"/>
      <c r="C20" s="52"/>
      <c r="D20" s="296"/>
      <c r="E20" s="281"/>
      <c r="H20" s="276"/>
    </row>
    <row r="21" spans="1:8" x14ac:dyDescent="0.2">
      <c r="B21" s="52"/>
      <c r="C21" s="52"/>
      <c r="D21" s="281"/>
      <c r="E21" s="21"/>
      <c r="H21" s="276"/>
    </row>
    <row r="22" spans="1:8" x14ac:dyDescent="0.2">
      <c r="B22" s="52"/>
      <c r="C22" s="52"/>
      <c r="D22" s="281"/>
      <c r="E22" s="21"/>
      <c r="H22" s="276"/>
    </row>
    <row r="23" spans="1:8" x14ac:dyDescent="0.2">
      <c r="B23" s="52"/>
      <c r="C23" s="52"/>
      <c r="D23" s="281"/>
      <c r="E23" s="21"/>
      <c r="F23" s="312"/>
      <c r="H23" s="276"/>
    </row>
    <row r="24" spans="1:8" x14ac:dyDescent="0.2">
      <c r="C24" s="21"/>
      <c r="E24" s="21"/>
      <c r="H24" s="276"/>
    </row>
    <row r="25" spans="1:8" x14ac:dyDescent="0.2">
      <c r="C25" s="21"/>
      <c r="E25" s="21"/>
      <c r="H25" s="276"/>
    </row>
    <row r="26" spans="1:8" x14ac:dyDescent="0.2">
      <c r="D26" s="52"/>
      <c r="E26" s="52"/>
      <c r="H26" s="276"/>
    </row>
    <row r="27" spans="1:8" x14ac:dyDescent="0.2">
      <c r="D27" s="52"/>
      <c r="E27" s="52"/>
      <c r="H27" s="276"/>
    </row>
    <row r="28" spans="1:8" x14ac:dyDescent="0.2">
      <c r="C28" s="21"/>
      <c r="D28" s="21"/>
      <c r="E28" s="21"/>
      <c r="H28" s="276"/>
    </row>
    <row r="29" spans="1:8" x14ac:dyDescent="0.2">
      <c r="E29" s="21"/>
      <c r="H29" s="276"/>
    </row>
    <row r="30" spans="1:8" x14ac:dyDescent="0.2">
      <c r="E30" s="21"/>
      <c r="H30" s="276"/>
    </row>
    <row r="31" spans="1:8" x14ac:dyDescent="0.2">
      <c r="C31" s="281"/>
    </row>
    <row r="32" spans="1:8" x14ac:dyDescent="0.2">
      <c r="E32" s="21"/>
    </row>
    <row r="33" spans="3:8" x14ac:dyDescent="0.2">
      <c r="E33" s="21"/>
      <c r="H33" s="18"/>
    </row>
    <row r="34" spans="3:8" x14ac:dyDescent="0.2">
      <c r="H34" s="18"/>
    </row>
    <row r="35" spans="3:8" x14ac:dyDescent="0.2">
      <c r="C35" s="281"/>
    </row>
    <row r="36" spans="3:8" x14ac:dyDescent="0.2">
      <c r="C36" s="281"/>
      <c r="E36" s="21"/>
      <c r="H36" s="18"/>
    </row>
  </sheetData>
  <pageMargins left="0.7" right="0.7" top="0.85291666666666666" bottom="0.75" header="0.3" footer="0.3"/>
  <pageSetup paperSize="9" scale="89" orientation="landscape" r:id="rId1"/>
  <headerFooter>
    <oddHeader>&amp;C&amp;"-,Bold"UBUHLEBEZWE MUNICIPALITY
2018 01 Actual Expenditure Summary Report
2016 - 2017 Financial Year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0"/>
  <sheetViews>
    <sheetView showWhiteSpace="0" zoomScaleNormal="100" workbookViewId="0">
      <selection activeCell="B3" sqref="B3"/>
    </sheetView>
  </sheetViews>
  <sheetFormatPr defaultColWidth="9.28515625" defaultRowHeight="12" x14ac:dyDescent="0.2"/>
  <cols>
    <col min="1" max="1" width="9.28515625" style="22"/>
    <col min="2" max="2" width="9.140625" style="22" customWidth="1"/>
    <col min="3" max="3" width="26.42578125" style="22" customWidth="1"/>
    <col min="4" max="16384" width="9.28515625" style="22"/>
  </cols>
  <sheetData>
    <row r="1" spans="1:8" x14ac:dyDescent="0.2">
      <c r="A1" s="323" t="s">
        <v>281</v>
      </c>
      <c r="B1" s="324"/>
      <c r="C1" s="325">
        <v>42978</v>
      </c>
      <c r="D1" s="286"/>
      <c r="E1" s="286"/>
      <c r="F1" s="287"/>
      <c r="G1" s="287"/>
    </row>
    <row r="2" spans="1:8" x14ac:dyDescent="0.2">
      <c r="A2" s="326"/>
      <c r="B2" s="327"/>
      <c r="C2" s="326"/>
      <c r="D2" s="286"/>
      <c r="E2" s="286"/>
      <c r="F2" s="287"/>
      <c r="G2" s="287"/>
    </row>
    <row r="3" spans="1:8" x14ac:dyDescent="0.2">
      <c r="A3" s="328" t="s">
        <v>143</v>
      </c>
      <c r="B3" s="329" t="s">
        <v>142</v>
      </c>
      <c r="C3" s="328" t="s">
        <v>144</v>
      </c>
      <c r="D3" s="288" t="s">
        <v>145</v>
      </c>
      <c r="E3" s="288" t="s">
        <v>146</v>
      </c>
      <c r="F3" s="330" t="s">
        <v>147</v>
      </c>
      <c r="G3" s="289" t="s">
        <v>148</v>
      </c>
    </row>
    <row r="4" spans="1:8" x14ac:dyDescent="0.2">
      <c r="A4" s="294"/>
      <c r="B4" s="295"/>
      <c r="C4" s="294"/>
      <c r="D4" s="290"/>
      <c r="E4" s="290"/>
      <c r="F4" s="291"/>
      <c r="G4" s="291"/>
    </row>
    <row r="5" spans="1:8" x14ac:dyDescent="0.2">
      <c r="A5" s="294"/>
      <c r="B5" s="295"/>
      <c r="C5" s="331"/>
      <c r="D5" s="290"/>
      <c r="E5" s="290"/>
      <c r="F5" s="291"/>
      <c r="G5" s="291"/>
    </row>
    <row r="6" spans="1:8" s="430" customFormat="1" x14ac:dyDescent="0.2">
      <c r="A6" s="426" t="s">
        <v>149</v>
      </c>
      <c r="B6" s="427" t="s">
        <v>150</v>
      </c>
      <c r="C6" s="426" t="s">
        <v>151</v>
      </c>
      <c r="D6" s="428">
        <v>16</v>
      </c>
      <c r="E6" s="428">
        <v>0</v>
      </c>
      <c r="F6" s="429">
        <f>D6+E6</f>
        <v>16</v>
      </c>
      <c r="G6" s="429">
        <v>2402.54</v>
      </c>
      <c r="H6" s="430" t="s">
        <v>850</v>
      </c>
    </row>
    <row r="7" spans="1:8" x14ac:dyDescent="0.2">
      <c r="A7" s="294" t="s">
        <v>149</v>
      </c>
      <c r="B7" s="295" t="s">
        <v>365</v>
      </c>
      <c r="C7" s="294" t="s">
        <v>366</v>
      </c>
      <c r="D7" s="290">
        <v>16</v>
      </c>
      <c r="E7" s="290">
        <v>8</v>
      </c>
      <c r="F7" s="291">
        <f>D7+E7</f>
        <v>24</v>
      </c>
      <c r="G7" s="291">
        <v>3391.7</v>
      </c>
      <c r="H7" s="22" t="s">
        <v>850</v>
      </c>
    </row>
    <row r="8" spans="1:8" x14ac:dyDescent="0.2">
      <c r="A8" s="294" t="s">
        <v>149</v>
      </c>
      <c r="B8" s="295" t="s">
        <v>367</v>
      </c>
      <c r="C8" s="294" t="s">
        <v>368</v>
      </c>
      <c r="D8" s="290">
        <v>16</v>
      </c>
      <c r="E8" s="290">
        <v>8</v>
      </c>
      <c r="F8" s="291">
        <f t="shared" ref="F8:F14" si="0">D8+E8</f>
        <v>24</v>
      </c>
      <c r="G8" s="291">
        <v>3391.7</v>
      </c>
      <c r="H8" s="22" t="s">
        <v>850</v>
      </c>
    </row>
    <row r="9" spans="1:8" x14ac:dyDescent="0.2">
      <c r="A9" s="294" t="s">
        <v>149</v>
      </c>
      <c r="B9" s="295" t="s">
        <v>361</v>
      </c>
      <c r="C9" s="294" t="s">
        <v>362</v>
      </c>
      <c r="D9" s="290">
        <v>16</v>
      </c>
      <c r="E9" s="290">
        <v>8</v>
      </c>
      <c r="F9" s="291">
        <f t="shared" si="0"/>
        <v>24</v>
      </c>
      <c r="G9" s="291">
        <v>3729</v>
      </c>
      <c r="H9" s="22" t="s">
        <v>850</v>
      </c>
    </row>
    <row r="10" spans="1:8" x14ac:dyDescent="0.2">
      <c r="A10" s="294" t="s">
        <v>149</v>
      </c>
      <c r="B10" s="295" t="s">
        <v>152</v>
      </c>
      <c r="C10" s="294" t="s">
        <v>153</v>
      </c>
      <c r="D10" s="290">
        <v>16</v>
      </c>
      <c r="E10" s="290">
        <v>0</v>
      </c>
      <c r="F10" s="291">
        <f t="shared" si="0"/>
        <v>16</v>
      </c>
      <c r="G10" s="291">
        <v>2579.7199999999998</v>
      </c>
    </row>
    <row r="11" spans="1:8" x14ac:dyDescent="0.2">
      <c r="A11" s="294" t="s">
        <v>149</v>
      </c>
      <c r="B11" s="295" t="s">
        <v>154</v>
      </c>
      <c r="C11" s="294" t="s">
        <v>155</v>
      </c>
      <c r="D11" s="290">
        <v>29</v>
      </c>
      <c r="E11" s="290">
        <v>2</v>
      </c>
      <c r="F11" s="291">
        <f t="shared" si="0"/>
        <v>31</v>
      </c>
      <c r="G11" s="291">
        <v>4223.2</v>
      </c>
    </row>
    <row r="12" spans="1:8" x14ac:dyDescent="0.2">
      <c r="A12" s="294" t="s">
        <v>149</v>
      </c>
      <c r="B12" s="295" t="s">
        <v>310</v>
      </c>
      <c r="C12" s="294" t="s">
        <v>311</v>
      </c>
      <c r="D12" s="290">
        <v>30</v>
      </c>
      <c r="E12" s="290">
        <v>2</v>
      </c>
      <c r="F12" s="291">
        <f t="shared" si="0"/>
        <v>32</v>
      </c>
      <c r="G12" s="291">
        <v>4154.82</v>
      </c>
    </row>
    <row r="13" spans="1:8" x14ac:dyDescent="0.2">
      <c r="A13" s="294" t="s">
        <v>149</v>
      </c>
      <c r="B13" s="295" t="s">
        <v>369</v>
      </c>
      <c r="C13" s="294" t="s">
        <v>370</v>
      </c>
      <c r="D13" s="290">
        <v>21</v>
      </c>
      <c r="E13" s="290">
        <v>8</v>
      </c>
      <c r="F13" s="291">
        <f t="shared" si="0"/>
        <v>29</v>
      </c>
      <c r="G13" s="291">
        <v>2073.38</v>
      </c>
    </row>
    <row r="14" spans="1:8" x14ac:dyDescent="0.2">
      <c r="A14" s="294" t="s">
        <v>149</v>
      </c>
      <c r="B14" s="295" t="s">
        <v>371</v>
      </c>
      <c r="C14" s="294" t="s">
        <v>372</v>
      </c>
      <c r="D14" s="290">
        <v>16</v>
      </c>
      <c r="E14" s="290">
        <v>8</v>
      </c>
      <c r="F14" s="291">
        <f t="shared" si="0"/>
        <v>24</v>
      </c>
      <c r="G14" s="291">
        <v>1746</v>
      </c>
    </row>
    <row r="15" spans="1:8" x14ac:dyDescent="0.2">
      <c r="A15" s="330" t="s">
        <v>101</v>
      </c>
      <c r="B15" s="332"/>
      <c r="C15" s="330"/>
      <c r="D15" s="292">
        <f>SUM(D6:D14)</f>
        <v>176</v>
      </c>
      <c r="E15" s="292">
        <f>SUM(E6:E14)</f>
        <v>44</v>
      </c>
      <c r="F15" s="292">
        <f>SUM(F6:F14)</f>
        <v>220</v>
      </c>
      <c r="G15" s="293">
        <f>SUM(G6:G14)</f>
        <v>27692.059999999998</v>
      </c>
    </row>
    <row r="16" spans="1:8" x14ac:dyDescent="0.2">
      <c r="A16" s="330"/>
      <c r="B16" s="332"/>
      <c r="C16" s="330"/>
      <c r="D16" s="292"/>
      <c r="E16" s="292"/>
      <c r="F16" s="291"/>
      <c r="G16" s="289"/>
    </row>
    <row r="17" spans="1:7" x14ac:dyDescent="0.2">
      <c r="A17" s="294" t="s">
        <v>156</v>
      </c>
      <c r="B17" s="295" t="s">
        <v>157</v>
      </c>
      <c r="C17" s="294" t="s">
        <v>158</v>
      </c>
      <c r="D17" s="290">
        <v>17</v>
      </c>
      <c r="E17" s="290">
        <v>12</v>
      </c>
      <c r="F17" s="291">
        <f t="shared" ref="F17:F28" si="1">D17+E17</f>
        <v>29</v>
      </c>
      <c r="G17" s="291">
        <v>5195.58</v>
      </c>
    </row>
    <row r="18" spans="1:7" x14ac:dyDescent="0.2">
      <c r="A18" s="294" t="s">
        <v>156</v>
      </c>
      <c r="B18" s="295" t="s">
        <v>159</v>
      </c>
      <c r="C18" s="294" t="s">
        <v>160</v>
      </c>
      <c r="D18" s="290">
        <v>11</v>
      </c>
      <c r="E18" s="290">
        <v>17</v>
      </c>
      <c r="F18" s="291">
        <f t="shared" si="1"/>
        <v>28</v>
      </c>
      <c r="G18" s="291">
        <v>5055.3500000000004</v>
      </c>
    </row>
    <row r="19" spans="1:7" x14ac:dyDescent="0.2">
      <c r="A19" s="294" t="s">
        <v>156</v>
      </c>
      <c r="B19" s="295" t="s">
        <v>344</v>
      </c>
      <c r="C19" s="294" t="s">
        <v>345</v>
      </c>
      <c r="D19" s="290">
        <v>8</v>
      </c>
      <c r="E19" s="290">
        <v>19</v>
      </c>
      <c r="F19" s="291">
        <f t="shared" si="1"/>
        <v>27</v>
      </c>
      <c r="G19" s="291">
        <v>5005.29</v>
      </c>
    </row>
    <row r="20" spans="1:7" x14ac:dyDescent="0.2">
      <c r="A20" s="294" t="s">
        <v>156</v>
      </c>
      <c r="B20" s="295" t="s">
        <v>161</v>
      </c>
      <c r="C20" s="294" t="s">
        <v>162</v>
      </c>
      <c r="D20" s="290">
        <v>0</v>
      </c>
      <c r="E20" s="290">
        <v>25</v>
      </c>
      <c r="F20" s="291">
        <f t="shared" si="1"/>
        <v>25</v>
      </c>
      <c r="G20" s="291">
        <v>5005.29</v>
      </c>
    </row>
    <row r="21" spans="1:7" x14ac:dyDescent="0.2">
      <c r="A21" s="294" t="s">
        <v>156</v>
      </c>
      <c r="B21" s="295" t="s">
        <v>312</v>
      </c>
      <c r="C21" s="294" t="s">
        <v>313</v>
      </c>
      <c r="D21" s="290">
        <v>0</v>
      </c>
      <c r="E21" s="290">
        <v>27</v>
      </c>
      <c r="F21" s="291">
        <f t="shared" si="1"/>
        <v>27</v>
      </c>
      <c r="G21" s="291">
        <v>4578.78</v>
      </c>
    </row>
    <row r="22" spans="1:7" x14ac:dyDescent="0.2">
      <c r="A22" s="294" t="s">
        <v>156</v>
      </c>
      <c r="B22" s="295" t="s">
        <v>357</v>
      </c>
      <c r="C22" s="294" t="s">
        <v>358</v>
      </c>
      <c r="D22" s="290">
        <v>0</v>
      </c>
      <c r="E22" s="290">
        <v>25</v>
      </c>
      <c r="F22" s="291">
        <f t="shared" si="1"/>
        <v>25</v>
      </c>
      <c r="G22" s="291">
        <v>4551.9399999999996</v>
      </c>
    </row>
    <row r="23" spans="1:7" x14ac:dyDescent="0.2">
      <c r="A23" s="294" t="s">
        <v>156</v>
      </c>
      <c r="B23" s="295" t="s">
        <v>379</v>
      </c>
      <c r="C23" s="294" t="s">
        <v>380</v>
      </c>
      <c r="D23" s="290">
        <v>0</v>
      </c>
      <c r="E23" s="290">
        <v>25</v>
      </c>
      <c r="F23" s="291">
        <f t="shared" si="1"/>
        <v>25</v>
      </c>
      <c r="G23" s="291">
        <v>4551.9399999999996</v>
      </c>
    </row>
    <row r="24" spans="1:7" x14ac:dyDescent="0.2">
      <c r="A24" s="294" t="s">
        <v>156</v>
      </c>
      <c r="B24" s="295" t="s">
        <v>318</v>
      </c>
      <c r="C24" s="294" t="s">
        <v>319</v>
      </c>
      <c r="D24" s="290">
        <v>0</v>
      </c>
      <c r="E24" s="290">
        <v>25</v>
      </c>
      <c r="F24" s="291">
        <f t="shared" si="1"/>
        <v>25</v>
      </c>
      <c r="G24" s="291">
        <v>5248.06</v>
      </c>
    </row>
    <row r="25" spans="1:7" x14ac:dyDescent="0.2">
      <c r="A25" s="294" t="s">
        <v>156</v>
      </c>
      <c r="B25" s="295" t="s">
        <v>177</v>
      </c>
      <c r="C25" s="294" t="s">
        <v>178</v>
      </c>
      <c r="D25" s="290">
        <v>1</v>
      </c>
      <c r="E25" s="290">
        <v>24</v>
      </c>
      <c r="F25" s="291">
        <f t="shared" si="1"/>
        <v>25</v>
      </c>
      <c r="G25" s="291">
        <v>4297.95</v>
      </c>
    </row>
    <row r="26" spans="1:7" x14ac:dyDescent="0.2">
      <c r="A26" s="294" t="s">
        <v>156</v>
      </c>
      <c r="B26" s="295" t="s">
        <v>179</v>
      </c>
      <c r="C26" s="294" t="s">
        <v>180</v>
      </c>
      <c r="D26" s="290">
        <v>0</v>
      </c>
      <c r="E26" s="290">
        <v>25</v>
      </c>
      <c r="F26" s="291">
        <f t="shared" si="1"/>
        <v>25</v>
      </c>
      <c r="G26" s="291">
        <v>4341.3599999999997</v>
      </c>
    </row>
    <row r="27" spans="1:7" x14ac:dyDescent="0.2">
      <c r="A27" s="294" t="s">
        <v>156</v>
      </c>
      <c r="B27" s="295" t="s">
        <v>346</v>
      </c>
      <c r="C27" s="294" t="s">
        <v>347</v>
      </c>
      <c r="D27" s="290">
        <v>0</v>
      </c>
      <c r="E27" s="290">
        <v>25</v>
      </c>
      <c r="F27" s="291">
        <f t="shared" si="1"/>
        <v>25</v>
      </c>
      <c r="G27" s="291">
        <v>4239.62</v>
      </c>
    </row>
    <row r="28" spans="1:7" x14ac:dyDescent="0.2">
      <c r="A28" s="294" t="s">
        <v>156</v>
      </c>
      <c r="B28" s="295" t="s">
        <v>352</v>
      </c>
      <c r="C28" s="294" t="s">
        <v>353</v>
      </c>
      <c r="D28" s="290">
        <v>0</v>
      </c>
      <c r="E28" s="290">
        <v>25</v>
      </c>
      <c r="F28" s="291">
        <f t="shared" si="1"/>
        <v>25</v>
      </c>
      <c r="G28" s="291">
        <v>4239.62</v>
      </c>
    </row>
    <row r="29" spans="1:7" x14ac:dyDescent="0.2">
      <c r="A29" s="330" t="s">
        <v>101</v>
      </c>
      <c r="B29" s="332"/>
      <c r="C29" s="330"/>
      <c r="D29" s="292">
        <f>SUM(D17:D28)</f>
        <v>37</v>
      </c>
      <c r="E29" s="292">
        <f>SUM(E17:E28)</f>
        <v>274</v>
      </c>
      <c r="F29" s="292">
        <f>SUM(F17:F28)</f>
        <v>311</v>
      </c>
      <c r="G29" s="293">
        <f>SUM(G17:G28)</f>
        <v>56310.78</v>
      </c>
    </row>
    <row r="30" spans="1:7" x14ac:dyDescent="0.2">
      <c r="A30" s="330"/>
      <c r="B30" s="332"/>
      <c r="C30" s="330"/>
      <c r="D30" s="292"/>
      <c r="E30" s="292"/>
      <c r="F30" s="289"/>
      <c r="G30" s="289"/>
    </row>
    <row r="31" spans="1:7" x14ac:dyDescent="0.2">
      <c r="A31" s="294" t="s">
        <v>163</v>
      </c>
      <c r="B31" s="295" t="s">
        <v>302</v>
      </c>
      <c r="C31" s="294" t="s">
        <v>303</v>
      </c>
      <c r="D31" s="290">
        <v>25</v>
      </c>
      <c r="E31" s="290">
        <v>0</v>
      </c>
      <c r="F31" s="291">
        <f t="shared" ref="F31:F56" si="2">D31+E31</f>
        <v>25</v>
      </c>
      <c r="G31" s="291">
        <v>2449.64</v>
      </c>
    </row>
    <row r="32" spans="1:7" x14ac:dyDescent="0.2">
      <c r="A32" s="294" t="s">
        <v>163</v>
      </c>
      <c r="B32" s="295" t="s">
        <v>359</v>
      </c>
      <c r="C32" s="294" t="s">
        <v>360</v>
      </c>
      <c r="D32" s="290">
        <v>8</v>
      </c>
      <c r="E32" s="290">
        <v>4</v>
      </c>
      <c r="F32" s="291">
        <f t="shared" si="2"/>
        <v>12</v>
      </c>
      <c r="G32" s="291">
        <v>1245.9000000000001</v>
      </c>
    </row>
    <row r="33" spans="1:7" x14ac:dyDescent="0.2">
      <c r="A33" s="294" t="s">
        <v>163</v>
      </c>
      <c r="B33" s="295" t="s">
        <v>297</v>
      </c>
      <c r="C33" s="294" t="s">
        <v>298</v>
      </c>
      <c r="D33" s="290">
        <v>24</v>
      </c>
      <c r="E33" s="290">
        <v>0</v>
      </c>
      <c r="F33" s="291">
        <f t="shared" si="2"/>
        <v>24</v>
      </c>
      <c r="G33" s="291">
        <v>1608.88</v>
      </c>
    </row>
    <row r="34" spans="1:7" x14ac:dyDescent="0.2">
      <c r="A34" s="294" t="s">
        <v>163</v>
      </c>
      <c r="B34" s="295" t="s">
        <v>320</v>
      </c>
      <c r="C34" s="294" t="s">
        <v>321</v>
      </c>
      <c r="D34" s="290">
        <v>24</v>
      </c>
      <c r="E34" s="290">
        <v>4</v>
      </c>
      <c r="F34" s="291">
        <f t="shared" si="2"/>
        <v>28</v>
      </c>
      <c r="G34" s="291">
        <v>1966.41</v>
      </c>
    </row>
    <row r="35" spans="1:7" x14ac:dyDescent="0.2">
      <c r="A35" s="294" t="s">
        <v>163</v>
      </c>
      <c r="B35" s="295" t="s">
        <v>307</v>
      </c>
      <c r="C35" s="294" t="s">
        <v>308</v>
      </c>
      <c r="D35" s="290">
        <v>20</v>
      </c>
      <c r="E35" s="290">
        <v>0</v>
      </c>
      <c r="F35" s="291">
        <f t="shared" si="2"/>
        <v>20</v>
      </c>
      <c r="G35" s="291">
        <v>1340.73</v>
      </c>
    </row>
    <row r="36" spans="1:7" x14ac:dyDescent="0.2">
      <c r="A36" s="294" t="s">
        <v>163</v>
      </c>
      <c r="B36" s="295" t="s">
        <v>314</v>
      </c>
      <c r="C36" s="294" t="s">
        <v>315</v>
      </c>
      <c r="D36" s="290">
        <v>20</v>
      </c>
      <c r="E36" s="290">
        <v>4</v>
      </c>
      <c r="F36" s="291">
        <f t="shared" si="2"/>
        <v>24</v>
      </c>
      <c r="G36" s="291">
        <v>1698.26</v>
      </c>
    </row>
    <row r="37" spans="1:7" x14ac:dyDescent="0.2">
      <c r="A37" s="294" t="s">
        <v>163</v>
      </c>
      <c r="B37" s="295" t="s">
        <v>373</v>
      </c>
      <c r="C37" s="294" t="s">
        <v>374</v>
      </c>
      <c r="D37" s="290">
        <v>46</v>
      </c>
      <c r="E37" s="290">
        <v>10</v>
      </c>
      <c r="F37" s="291">
        <f t="shared" si="2"/>
        <v>56</v>
      </c>
      <c r="G37" s="291">
        <v>3591.3</v>
      </c>
    </row>
    <row r="38" spans="1:7" x14ac:dyDescent="0.2">
      <c r="A38" s="294" t="s">
        <v>163</v>
      </c>
      <c r="B38" s="295" t="s">
        <v>381</v>
      </c>
      <c r="C38" s="294" t="s">
        <v>382</v>
      </c>
      <c r="D38" s="290">
        <v>8</v>
      </c>
      <c r="E38" s="290">
        <v>0</v>
      </c>
      <c r="F38" s="291">
        <f t="shared" si="2"/>
        <v>8</v>
      </c>
      <c r="G38" s="291">
        <v>536.29</v>
      </c>
    </row>
    <row r="39" spans="1:7" x14ac:dyDescent="0.2">
      <c r="A39" s="294" t="s">
        <v>163</v>
      </c>
      <c r="B39" s="295" t="s">
        <v>851</v>
      </c>
      <c r="C39" s="294" t="s">
        <v>852</v>
      </c>
      <c r="D39" s="290">
        <v>16</v>
      </c>
      <c r="E39" s="290">
        <v>0</v>
      </c>
      <c r="F39" s="291">
        <f t="shared" si="2"/>
        <v>16</v>
      </c>
      <c r="G39" s="291">
        <v>1151.8699999999999</v>
      </c>
    </row>
    <row r="40" spans="1:7" x14ac:dyDescent="0.2">
      <c r="A40" s="294" t="s">
        <v>163</v>
      </c>
      <c r="B40" s="295" t="s">
        <v>164</v>
      </c>
      <c r="C40" s="294" t="s">
        <v>165</v>
      </c>
      <c r="D40" s="290">
        <v>15</v>
      </c>
      <c r="E40" s="290">
        <v>14</v>
      </c>
      <c r="F40" s="291">
        <f t="shared" si="2"/>
        <v>29</v>
      </c>
      <c r="G40" s="291">
        <v>2256.91</v>
      </c>
    </row>
    <row r="41" spans="1:7" x14ac:dyDescent="0.2">
      <c r="A41" s="294" t="s">
        <v>163</v>
      </c>
      <c r="B41" s="295" t="s">
        <v>166</v>
      </c>
      <c r="C41" s="294" t="s">
        <v>167</v>
      </c>
      <c r="D41" s="290">
        <v>8</v>
      </c>
      <c r="E41" s="290">
        <v>0</v>
      </c>
      <c r="F41" s="291">
        <f t="shared" si="2"/>
        <v>8</v>
      </c>
      <c r="G41" s="291">
        <v>575.92999999999995</v>
      </c>
    </row>
    <row r="42" spans="1:7" x14ac:dyDescent="0.2">
      <c r="A42" s="294" t="s">
        <v>163</v>
      </c>
      <c r="B42" s="295" t="s">
        <v>322</v>
      </c>
      <c r="C42" s="294" t="s">
        <v>323</v>
      </c>
      <c r="D42" s="290">
        <v>16</v>
      </c>
      <c r="E42" s="290">
        <v>0</v>
      </c>
      <c r="F42" s="291">
        <f t="shared" si="2"/>
        <v>16</v>
      </c>
      <c r="G42" s="291">
        <v>1151.8699999999999</v>
      </c>
    </row>
    <row r="43" spans="1:7" x14ac:dyDescent="0.2">
      <c r="A43" s="294" t="s">
        <v>163</v>
      </c>
      <c r="B43" s="295" t="s">
        <v>304</v>
      </c>
      <c r="C43" s="294" t="s">
        <v>305</v>
      </c>
      <c r="D43" s="290">
        <v>12</v>
      </c>
      <c r="E43" s="290">
        <v>4</v>
      </c>
      <c r="F43" s="291">
        <f t="shared" si="2"/>
        <v>16</v>
      </c>
      <c r="G43" s="291">
        <v>1161.97</v>
      </c>
    </row>
    <row r="44" spans="1:7" x14ac:dyDescent="0.2">
      <c r="A44" s="294" t="s">
        <v>163</v>
      </c>
      <c r="B44" s="295" t="s">
        <v>348</v>
      </c>
      <c r="C44" s="294" t="s">
        <v>349</v>
      </c>
      <c r="D44" s="290">
        <v>16</v>
      </c>
      <c r="E44" s="290">
        <v>4</v>
      </c>
      <c r="F44" s="291">
        <f t="shared" si="2"/>
        <v>20</v>
      </c>
      <c r="G44" s="291">
        <v>1430.12</v>
      </c>
    </row>
    <row r="45" spans="1:7" x14ac:dyDescent="0.2">
      <c r="A45" s="294" t="s">
        <v>163</v>
      </c>
      <c r="B45" s="295" t="s">
        <v>272</v>
      </c>
      <c r="C45" s="294" t="s">
        <v>853</v>
      </c>
      <c r="D45" s="290">
        <v>25</v>
      </c>
      <c r="E45" s="290">
        <v>0</v>
      </c>
      <c r="F45" s="291">
        <f t="shared" si="2"/>
        <v>25</v>
      </c>
      <c r="G45" s="291">
        <v>1636.88</v>
      </c>
    </row>
    <row r="46" spans="1:7" x14ac:dyDescent="0.2">
      <c r="A46" s="294" t="s">
        <v>163</v>
      </c>
      <c r="B46" s="295" t="s">
        <v>854</v>
      </c>
      <c r="C46" s="294" t="s">
        <v>855</v>
      </c>
      <c r="D46" s="290">
        <v>16</v>
      </c>
      <c r="E46" s="290">
        <v>0</v>
      </c>
      <c r="F46" s="291">
        <f t="shared" si="2"/>
        <v>16</v>
      </c>
      <c r="G46" s="291">
        <v>1047.5999999999999</v>
      </c>
    </row>
    <row r="47" spans="1:7" x14ac:dyDescent="0.2">
      <c r="A47" s="294" t="s">
        <v>163</v>
      </c>
      <c r="B47" s="295" t="s">
        <v>306</v>
      </c>
      <c r="C47" s="294" t="s">
        <v>350</v>
      </c>
      <c r="D47" s="290">
        <v>4</v>
      </c>
      <c r="E47" s="290">
        <v>0</v>
      </c>
      <c r="F47" s="291">
        <f t="shared" si="2"/>
        <v>4</v>
      </c>
      <c r="G47" s="291">
        <v>255.77</v>
      </c>
    </row>
    <row r="48" spans="1:7" x14ac:dyDescent="0.2">
      <c r="A48" s="294" t="s">
        <v>163</v>
      </c>
      <c r="B48" s="295" t="s">
        <v>856</v>
      </c>
      <c r="C48" s="294" t="s">
        <v>857</v>
      </c>
      <c r="D48" s="290">
        <v>8</v>
      </c>
      <c r="E48" s="290">
        <v>4</v>
      </c>
      <c r="F48" s="291">
        <f t="shared" si="2"/>
        <v>12</v>
      </c>
      <c r="G48" s="291">
        <v>852.56</v>
      </c>
    </row>
    <row r="49" spans="1:7" x14ac:dyDescent="0.2">
      <c r="A49" s="294" t="s">
        <v>163</v>
      </c>
      <c r="B49" s="295" t="s">
        <v>858</v>
      </c>
      <c r="C49" s="294" t="s">
        <v>859</v>
      </c>
      <c r="D49" s="290">
        <v>15</v>
      </c>
      <c r="E49" s="290">
        <v>13.5</v>
      </c>
      <c r="F49" s="291">
        <f t="shared" si="2"/>
        <v>28.5</v>
      </c>
      <c r="G49" s="291">
        <v>2738.8</v>
      </c>
    </row>
    <row r="50" spans="1:7" x14ac:dyDescent="0.2">
      <c r="A50" s="294" t="s">
        <v>163</v>
      </c>
      <c r="B50" s="295" t="s">
        <v>860</v>
      </c>
      <c r="C50" s="294" t="s">
        <v>861</v>
      </c>
      <c r="D50" s="290">
        <v>16</v>
      </c>
      <c r="E50" s="290">
        <v>0</v>
      </c>
      <c r="F50" s="291">
        <f t="shared" si="2"/>
        <v>16</v>
      </c>
      <c r="G50" s="291">
        <v>1359.7</v>
      </c>
    </row>
    <row r="51" spans="1:7" x14ac:dyDescent="0.2">
      <c r="A51" s="294" t="s">
        <v>163</v>
      </c>
      <c r="B51" s="295" t="s">
        <v>862</v>
      </c>
      <c r="C51" s="294" t="s">
        <v>863</v>
      </c>
      <c r="D51" s="290">
        <v>21.5</v>
      </c>
      <c r="E51" s="290">
        <v>0</v>
      </c>
      <c r="F51" s="291">
        <f t="shared" si="2"/>
        <v>21.5</v>
      </c>
      <c r="G51" s="291">
        <v>1584.75</v>
      </c>
    </row>
    <row r="52" spans="1:7" x14ac:dyDescent="0.2">
      <c r="A52" s="294" t="s">
        <v>163</v>
      </c>
      <c r="B52" s="295" t="s">
        <v>324</v>
      </c>
      <c r="C52" s="294" t="s">
        <v>325</v>
      </c>
      <c r="D52" s="290">
        <v>6</v>
      </c>
      <c r="E52" s="290">
        <v>21</v>
      </c>
      <c r="F52" s="291">
        <f t="shared" si="2"/>
        <v>27</v>
      </c>
      <c r="G52" s="291">
        <v>2889.37</v>
      </c>
    </row>
    <row r="53" spans="1:7" x14ac:dyDescent="0.2">
      <c r="A53" s="294" t="s">
        <v>163</v>
      </c>
      <c r="B53" s="295" t="s">
        <v>316</v>
      </c>
      <c r="C53" s="294" t="s">
        <v>317</v>
      </c>
      <c r="D53" s="290">
        <v>20</v>
      </c>
      <c r="E53" s="290">
        <v>8</v>
      </c>
      <c r="F53" s="291">
        <f t="shared" si="2"/>
        <v>28</v>
      </c>
      <c r="G53" s="291">
        <v>1889.25</v>
      </c>
    </row>
    <row r="54" spans="1:7" x14ac:dyDescent="0.2">
      <c r="A54" s="294" t="s">
        <v>163</v>
      </c>
      <c r="B54" s="295" t="s">
        <v>864</v>
      </c>
      <c r="C54" s="294" t="s">
        <v>865</v>
      </c>
      <c r="D54" s="290">
        <v>17</v>
      </c>
      <c r="E54" s="290">
        <v>0</v>
      </c>
      <c r="F54" s="291">
        <f t="shared" si="2"/>
        <v>17</v>
      </c>
      <c r="G54" s="291">
        <v>1047.3</v>
      </c>
    </row>
    <row r="55" spans="1:7" x14ac:dyDescent="0.2">
      <c r="A55" s="294" t="s">
        <v>163</v>
      </c>
      <c r="B55" s="295" t="s">
        <v>375</v>
      </c>
      <c r="C55" s="294" t="s">
        <v>376</v>
      </c>
      <c r="D55" s="290">
        <v>16</v>
      </c>
      <c r="E55" s="290">
        <v>8</v>
      </c>
      <c r="F55" s="291">
        <f t="shared" si="2"/>
        <v>24</v>
      </c>
      <c r="G55" s="291">
        <v>1642.82</v>
      </c>
    </row>
    <row r="56" spans="1:7" x14ac:dyDescent="0.2">
      <c r="A56" s="294" t="s">
        <v>163</v>
      </c>
      <c r="B56" s="295" t="s">
        <v>866</v>
      </c>
      <c r="C56" s="294" t="s">
        <v>867</v>
      </c>
      <c r="D56" s="290">
        <v>24</v>
      </c>
      <c r="E56" s="290">
        <v>8</v>
      </c>
      <c r="F56" s="291">
        <f t="shared" si="2"/>
        <v>32</v>
      </c>
      <c r="G56" s="291">
        <v>2135.67</v>
      </c>
    </row>
    <row r="57" spans="1:7" x14ac:dyDescent="0.2">
      <c r="A57" s="330" t="s">
        <v>176</v>
      </c>
      <c r="B57" s="332"/>
      <c r="C57" s="330"/>
      <c r="D57" s="292">
        <f>SUM(D31:D56)</f>
        <v>446.5</v>
      </c>
      <c r="E57" s="292">
        <f>SUM(E31:E56)</f>
        <v>106.5</v>
      </c>
      <c r="F57" s="292">
        <f>SUM(F31:F56)</f>
        <v>553</v>
      </c>
      <c r="G57" s="293">
        <f>SUM(G31:G56)</f>
        <v>41246.550000000003</v>
      </c>
    </row>
    <row r="58" spans="1:7" x14ac:dyDescent="0.2">
      <c r="A58" s="330"/>
      <c r="B58" s="332"/>
      <c r="C58" s="330"/>
      <c r="D58" s="292"/>
      <c r="E58" s="292"/>
      <c r="F58" s="289"/>
      <c r="G58" s="289"/>
    </row>
    <row r="59" spans="1:7" x14ac:dyDescent="0.2">
      <c r="A59" s="333" t="s">
        <v>168</v>
      </c>
      <c r="B59" s="334" t="s">
        <v>169</v>
      </c>
      <c r="C59" s="333" t="s">
        <v>170</v>
      </c>
      <c r="D59" s="290">
        <v>33</v>
      </c>
      <c r="E59" s="290">
        <v>0</v>
      </c>
      <c r="F59" s="291">
        <f t="shared" ref="F59:F61" si="3">D59+E59</f>
        <v>33</v>
      </c>
      <c r="G59" s="291">
        <v>3727.79</v>
      </c>
    </row>
    <row r="60" spans="1:7" x14ac:dyDescent="0.2">
      <c r="A60" s="333" t="s">
        <v>168</v>
      </c>
      <c r="B60" s="334" t="s">
        <v>377</v>
      </c>
      <c r="C60" s="333" t="s">
        <v>378</v>
      </c>
      <c r="D60" s="290">
        <v>0</v>
      </c>
      <c r="E60" s="290">
        <v>25</v>
      </c>
      <c r="F60" s="291">
        <f t="shared" si="3"/>
        <v>25</v>
      </c>
      <c r="G60" s="291">
        <v>2131.4</v>
      </c>
    </row>
    <row r="61" spans="1:7" x14ac:dyDescent="0.2">
      <c r="A61" s="333" t="s">
        <v>168</v>
      </c>
      <c r="B61" s="334" t="s">
        <v>299</v>
      </c>
      <c r="C61" s="333" t="s">
        <v>300</v>
      </c>
      <c r="D61" s="290">
        <v>17</v>
      </c>
      <c r="E61" s="290">
        <v>24</v>
      </c>
      <c r="F61" s="291">
        <f t="shared" si="3"/>
        <v>41</v>
      </c>
      <c r="G61" s="291">
        <v>3208.29</v>
      </c>
    </row>
    <row r="62" spans="1:7" x14ac:dyDescent="0.2">
      <c r="A62" s="330" t="s">
        <v>101</v>
      </c>
      <c r="B62" s="295"/>
      <c r="C62" s="294"/>
      <c r="D62" s="292">
        <f>SUM(D59:D61)</f>
        <v>50</v>
      </c>
      <c r="E62" s="292">
        <f>SUM(E59:E61)</f>
        <v>49</v>
      </c>
      <c r="F62" s="292">
        <f>SUM(F59:F61)</f>
        <v>99</v>
      </c>
      <c r="G62" s="293">
        <f>SUM(G59:G61)</f>
        <v>9067.48</v>
      </c>
    </row>
    <row r="63" spans="1:7" x14ac:dyDescent="0.2">
      <c r="A63" s="294"/>
      <c r="B63" s="295"/>
      <c r="C63" s="294"/>
      <c r="D63" s="290"/>
      <c r="E63" s="290"/>
      <c r="F63" s="291"/>
      <c r="G63" s="291"/>
    </row>
    <row r="64" spans="1:7" x14ac:dyDescent="0.2">
      <c r="A64" s="294" t="s">
        <v>171</v>
      </c>
      <c r="B64" s="295" t="s">
        <v>181</v>
      </c>
      <c r="C64" s="294" t="s">
        <v>182</v>
      </c>
      <c r="D64" s="290">
        <v>13.5</v>
      </c>
      <c r="E64" s="286">
        <v>0</v>
      </c>
      <c r="F64" s="291">
        <f>D64+E64</f>
        <v>13.5</v>
      </c>
      <c r="G64" s="291">
        <v>1843.54</v>
      </c>
    </row>
    <row r="65" spans="1:8" x14ac:dyDescent="0.2">
      <c r="A65" s="294" t="s">
        <v>171</v>
      </c>
      <c r="B65" s="295" t="s">
        <v>172</v>
      </c>
      <c r="C65" s="294" t="s">
        <v>173</v>
      </c>
      <c r="D65" s="290">
        <v>13.5</v>
      </c>
      <c r="E65" s="290">
        <v>0</v>
      </c>
      <c r="F65" s="291">
        <f>D65+E65</f>
        <v>13.5</v>
      </c>
      <c r="G65" s="291">
        <v>1717.04</v>
      </c>
    </row>
    <row r="66" spans="1:8" x14ac:dyDescent="0.2">
      <c r="A66" s="330" t="s">
        <v>101</v>
      </c>
      <c r="B66" s="332"/>
      <c r="C66" s="330"/>
      <c r="D66" s="292">
        <f>SUM(D64:D65)</f>
        <v>27</v>
      </c>
      <c r="E66" s="292">
        <f>SUM(E64:E65)</f>
        <v>0</v>
      </c>
      <c r="F66" s="292">
        <f>SUM(F64:F65)</f>
        <v>27</v>
      </c>
      <c r="G66" s="293">
        <f>SUM(G64+G65)</f>
        <v>3560.58</v>
      </c>
    </row>
    <row r="67" spans="1:8" x14ac:dyDescent="0.2">
      <c r="A67" s="330"/>
      <c r="B67" s="332"/>
      <c r="C67" s="330"/>
      <c r="D67" s="292"/>
      <c r="E67" s="292"/>
      <c r="F67" s="292"/>
      <c r="G67" s="292"/>
    </row>
    <row r="68" spans="1:8" ht="11.25" customHeight="1" x14ac:dyDescent="0.2">
      <c r="A68" s="294" t="s">
        <v>249</v>
      </c>
      <c r="B68" s="295" t="s">
        <v>250</v>
      </c>
      <c r="C68" s="294" t="s">
        <v>251</v>
      </c>
      <c r="D68" s="290">
        <v>9</v>
      </c>
      <c r="E68" s="290">
        <v>0</v>
      </c>
      <c r="F68" s="290">
        <f>D68+E68</f>
        <v>9</v>
      </c>
      <c r="G68" s="290">
        <v>1451.09</v>
      </c>
    </row>
    <row r="69" spans="1:8" x14ac:dyDescent="0.2">
      <c r="A69" s="330" t="s">
        <v>101</v>
      </c>
      <c r="B69" s="332"/>
      <c r="C69" s="330"/>
      <c r="D69" s="292">
        <f>SUM(D68:D68)</f>
        <v>9</v>
      </c>
      <c r="E69" s="292">
        <f>SUM(E68:E68)</f>
        <v>0</v>
      </c>
      <c r="F69" s="292">
        <f>SUM(F68:F68)</f>
        <v>9</v>
      </c>
      <c r="G69" s="293">
        <f>SUM(G68:G68)</f>
        <v>1451.09</v>
      </c>
    </row>
    <row r="70" spans="1:8" x14ac:dyDescent="0.2">
      <c r="A70" s="330"/>
      <c r="B70" s="332"/>
      <c r="C70" s="330"/>
      <c r="D70" s="292"/>
      <c r="E70" s="292"/>
      <c r="F70" s="292"/>
      <c r="G70" s="292"/>
    </row>
    <row r="71" spans="1:8" s="430" customFormat="1" x14ac:dyDescent="0.2">
      <c r="A71" s="426" t="s">
        <v>868</v>
      </c>
      <c r="B71" s="427" t="s">
        <v>869</v>
      </c>
      <c r="C71" s="426" t="s">
        <v>870</v>
      </c>
      <c r="D71" s="428">
        <v>0</v>
      </c>
      <c r="E71" s="431">
        <v>0</v>
      </c>
      <c r="F71" s="429">
        <f>D71+E71</f>
        <v>0</v>
      </c>
      <c r="G71" s="429">
        <v>2500</v>
      </c>
    </row>
    <row r="72" spans="1:8" x14ac:dyDescent="0.2">
      <c r="A72" s="330" t="s">
        <v>101</v>
      </c>
      <c r="B72" s="332"/>
      <c r="C72" s="330"/>
      <c r="D72" s="292">
        <f>SUM(D71:D71)</f>
        <v>0</v>
      </c>
      <c r="E72" s="292">
        <f>SUM(E71:E71)</f>
        <v>0</v>
      </c>
      <c r="F72" s="292">
        <f>SUM(F71:F71)</f>
        <v>0</v>
      </c>
      <c r="G72" s="293">
        <f>SUM(G71)</f>
        <v>2500</v>
      </c>
    </row>
    <row r="73" spans="1:8" x14ac:dyDescent="0.2">
      <c r="A73" s="330"/>
      <c r="B73" s="332"/>
      <c r="C73" s="330"/>
      <c r="D73" s="292"/>
      <c r="E73" s="292"/>
      <c r="F73" s="292"/>
      <c r="G73" s="293"/>
    </row>
    <row r="74" spans="1:8" ht="11.25" customHeight="1" x14ac:dyDescent="0.2">
      <c r="A74" s="294" t="s">
        <v>871</v>
      </c>
      <c r="B74" s="295" t="s">
        <v>872</v>
      </c>
      <c r="C74" s="294" t="s">
        <v>873</v>
      </c>
      <c r="D74" s="290">
        <v>9</v>
      </c>
      <c r="E74" s="290">
        <v>19</v>
      </c>
      <c r="F74" s="290">
        <f>D74+E74</f>
        <v>28</v>
      </c>
      <c r="G74" s="290">
        <v>2987.89</v>
      </c>
    </row>
    <row r="75" spans="1:8" x14ac:dyDescent="0.2">
      <c r="A75" s="330" t="s">
        <v>101</v>
      </c>
      <c r="B75" s="332"/>
      <c r="C75" s="330"/>
      <c r="D75" s="292">
        <f>SUM(D74:D74)</f>
        <v>9</v>
      </c>
      <c r="E75" s="292">
        <f>SUM(E74:E74)</f>
        <v>19</v>
      </c>
      <c r="F75" s="292">
        <f>SUM(F74:F74)</f>
        <v>28</v>
      </c>
      <c r="G75" s="293">
        <f>SUM(G74:G74)</f>
        <v>2987.89</v>
      </c>
    </row>
    <row r="76" spans="1:8" x14ac:dyDescent="0.2">
      <c r="A76" s="330"/>
      <c r="B76" s="332"/>
      <c r="C76" s="330"/>
      <c r="D76" s="292"/>
      <c r="E76" s="292"/>
      <c r="F76" s="292"/>
      <c r="G76" s="293"/>
    </row>
    <row r="77" spans="1:8" x14ac:dyDescent="0.2">
      <c r="A77" s="330"/>
      <c r="B77" s="332"/>
      <c r="C77" s="330"/>
      <c r="D77" s="292"/>
      <c r="E77" s="292"/>
      <c r="F77" s="292"/>
      <c r="G77" s="292"/>
    </row>
    <row r="78" spans="1:8" x14ac:dyDescent="0.2">
      <c r="A78" s="330" t="s">
        <v>174</v>
      </c>
      <c r="B78" s="295"/>
      <c r="C78" s="294"/>
      <c r="D78" s="292">
        <f>D15+D29+D57+D62+D66+D69+D72+D75</f>
        <v>754.5</v>
      </c>
      <c r="E78" s="292">
        <f>E15+E29+E57+E62+E66+E69+E72+E75</f>
        <v>492.5</v>
      </c>
      <c r="F78" s="292">
        <f>F15+F29+F57+F62+F66+F69+F72+F75</f>
        <v>1247</v>
      </c>
      <c r="G78" s="293">
        <f>G15+G29+G57+G62+G66+G69+G72+G75</f>
        <v>144816.43</v>
      </c>
      <c r="H78" s="335"/>
    </row>
    <row r="79" spans="1:8" x14ac:dyDescent="0.2">
      <c r="A79" s="294"/>
      <c r="B79" s="295"/>
      <c r="C79" s="294"/>
      <c r="D79" s="290"/>
      <c r="E79" s="291"/>
      <c r="F79" s="291"/>
      <c r="G79" s="291"/>
    </row>
    <row r="80" spans="1:8" x14ac:dyDescent="0.2">
      <c r="A80" s="294"/>
      <c r="B80" s="295"/>
      <c r="C80" s="294"/>
      <c r="D80" s="290"/>
      <c r="E80" s="292"/>
      <c r="F80" s="291"/>
      <c r="G80" s="291"/>
    </row>
    <row r="81" spans="1:7" x14ac:dyDescent="0.2">
      <c r="A81" s="330"/>
      <c r="B81" s="332"/>
      <c r="C81" s="330"/>
      <c r="D81" s="292"/>
      <c r="E81" s="290"/>
      <c r="F81" s="291"/>
      <c r="G81" s="289"/>
    </row>
    <row r="82" spans="1:7" x14ac:dyDescent="0.2">
      <c r="A82" s="294"/>
      <c r="B82" s="295"/>
      <c r="C82" s="294"/>
      <c r="D82" s="290"/>
      <c r="E82" s="290"/>
      <c r="F82" s="291"/>
      <c r="G82" s="289"/>
    </row>
    <row r="83" spans="1:7" x14ac:dyDescent="0.2">
      <c r="A83" s="294"/>
      <c r="B83" s="295"/>
      <c r="C83" s="294"/>
      <c r="D83" s="290"/>
      <c r="E83" s="290"/>
      <c r="F83" s="291"/>
      <c r="G83" s="291"/>
    </row>
    <row r="84" spans="1:7" x14ac:dyDescent="0.2">
      <c r="A84" s="294"/>
      <c r="B84" s="295"/>
      <c r="C84" s="294"/>
      <c r="D84" s="290"/>
      <c r="E84" s="290"/>
      <c r="F84" s="291"/>
      <c r="G84" s="291"/>
    </row>
    <row r="85" spans="1:7" x14ac:dyDescent="0.2">
      <c r="A85" s="294"/>
      <c r="B85" s="295"/>
      <c r="C85" s="294"/>
      <c r="D85" s="290"/>
      <c r="E85" s="292"/>
      <c r="F85" s="291"/>
      <c r="G85" s="291"/>
    </row>
    <row r="86" spans="1:7" x14ac:dyDescent="0.2">
      <c r="A86" s="330"/>
      <c r="B86" s="332"/>
      <c r="C86" s="330"/>
      <c r="D86" s="292"/>
      <c r="E86" s="292"/>
      <c r="F86" s="289"/>
      <c r="G86" s="289"/>
    </row>
    <row r="87" spans="1:7" x14ac:dyDescent="0.2">
      <c r="A87" s="330"/>
      <c r="B87" s="332"/>
      <c r="C87" s="330"/>
      <c r="D87" s="292"/>
      <c r="E87" s="290"/>
      <c r="F87" s="289"/>
      <c r="G87" s="289"/>
    </row>
    <row r="88" spans="1:7" x14ac:dyDescent="0.2">
      <c r="A88" s="294"/>
      <c r="B88" s="295"/>
      <c r="C88" s="294"/>
      <c r="D88" s="290"/>
      <c r="E88" s="290"/>
      <c r="F88" s="291"/>
      <c r="G88" s="291"/>
    </row>
    <row r="89" spans="1:7" x14ac:dyDescent="0.2">
      <c r="A89" s="294"/>
      <c r="B89" s="295"/>
      <c r="C89" s="294"/>
      <c r="D89" s="290"/>
      <c r="E89" s="290"/>
      <c r="F89" s="291"/>
      <c r="G89" s="291"/>
    </row>
    <row r="90" spans="1:7" x14ac:dyDescent="0.2">
      <c r="A90" s="294"/>
      <c r="B90" s="295"/>
      <c r="C90" s="294"/>
      <c r="D90" s="290"/>
      <c r="E90" s="290"/>
      <c r="F90" s="291"/>
      <c r="G90" s="291"/>
    </row>
    <row r="91" spans="1:7" x14ac:dyDescent="0.2">
      <c r="A91" s="294"/>
      <c r="B91" s="295"/>
      <c r="C91" s="294"/>
      <c r="D91" s="290"/>
      <c r="E91" s="290"/>
      <c r="F91" s="291"/>
      <c r="G91" s="291"/>
    </row>
    <row r="92" spans="1:7" x14ac:dyDescent="0.2">
      <c r="A92" s="294"/>
      <c r="B92" s="295"/>
      <c r="C92" s="294"/>
      <c r="D92" s="290"/>
      <c r="E92" s="290"/>
      <c r="F92" s="291"/>
      <c r="G92" s="291"/>
    </row>
    <row r="93" spans="1:7" x14ac:dyDescent="0.2">
      <c r="A93" s="294"/>
      <c r="B93" s="295"/>
      <c r="C93" s="294"/>
      <c r="D93" s="290"/>
      <c r="E93" s="292"/>
      <c r="F93" s="291"/>
      <c r="G93" s="291"/>
    </row>
    <row r="94" spans="1:7" x14ac:dyDescent="0.2">
      <c r="A94" s="330"/>
      <c r="B94" s="332"/>
      <c r="C94" s="330"/>
      <c r="D94" s="292"/>
      <c r="E94" s="290"/>
      <c r="F94" s="289"/>
      <c r="G94" s="289"/>
    </row>
    <row r="95" spans="1:7" x14ac:dyDescent="0.2">
      <c r="A95" s="294"/>
      <c r="B95" s="295"/>
      <c r="C95" s="294"/>
      <c r="D95" s="290"/>
      <c r="E95" s="290"/>
      <c r="F95" s="291"/>
      <c r="G95" s="291"/>
    </row>
    <row r="96" spans="1:7" x14ac:dyDescent="0.2">
      <c r="A96" s="294"/>
      <c r="B96" s="295"/>
      <c r="C96" s="294"/>
      <c r="D96" s="290"/>
      <c r="E96" s="290"/>
      <c r="F96" s="291"/>
      <c r="G96" s="291"/>
    </row>
    <row r="97" spans="1:7" x14ac:dyDescent="0.2">
      <c r="A97" s="294"/>
      <c r="B97" s="295"/>
      <c r="C97" s="294"/>
      <c r="D97" s="290"/>
      <c r="E97" s="290"/>
      <c r="F97" s="291"/>
      <c r="G97" s="291"/>
    </row>
    <row r="98" spans="1:7" x14ac:dyDescent="0.2">
      <c r="A98" s="294"/>
      <c r="B98" s="295"/>
      <c r="C98" s="294"/>
      <c r="D98" s="290"/>
      <c r="E98" s="292"/>
      <c r="F98" s="291"/>
      <c r="G98" s="291"/>
    </row>
    <row r="99" spans="1:7" x14ac:dyDescent="0.2">
      <c r="A99" s="330"/>
      <c r="B99" s="332"/>
      <c r="C99" s="330"/>
      <c r="D99" s="292"/>
      <c r="E99" s="290"/>
      <c r="F99" s="289"/>
      <c r="G99" s="289"/>
    </row>
    <row r="100" spans="1:7" x14ac:dyDescent="0.2">
      <c r="A100" s="294"/>
      <c r="B100" s="295"/>
      <c r="C100" s="294"/>
      <c r="D100" s="290"/>
      <c r="E100" s="290"/>
      <c r="F100" s="291"/>
      <c r="G100" s="291"/>
    </row>
    <row r="101" spans="1:7" x14ac:dyDescent="0.2">
      <c r="A101" s="294"/>
      <c r="B101" s="295"/>
      <c r="C101" s="294"/>
      <c r="D101" s="290"/>
      <c r="E101" s="290"/>
      <c r="F101" s="291"/>
      <c r="G101" s="291"/>
    </row>
    <row r="102" spans="1:7" x14ac:dyDescent="0.2">
      <c r="A102" s="294"/>
      <c r="B102" s="295"/>
      <c r="C102" s="294"/>
      <c r="D102" s="290"/>
      <c r="E102" s="290"/>
      <c r="F102" s="291"/>
      <c r="G102" s="291"/>
    </row>
    <row r="103" spans="1:7" x14ac:dyDescent="0.2">
      <c r="A103" s="294"/>
      <c r="B103" s="295"/>
      <c r="C103" s="294"/>
      <c r="D103" s="290"/>
      <c r="E103" s="290"/>
      <c r="F103" s="291"/>
      <c r="G103" s="291"/>
    </row>
    <row r="104" spans="1:7" x14ac:dyDescent="0.2">
      <c r="A104" s="294"/>
      <c r="B104" s="295"/>
      <c r="C104" s="294"/>
      <c r="D104" s="290"/>
      <c r="E104" s="290"/>
      <c r="F104" s="291"/>
      <c r="G104" s="291"/>
    </row>
    <row r="105" spans="1:7" x14ac:dyDescent="0.2">
      <c r="A105" s="294"/>
      <c r="B105" s="295"/>
      <c r="C105" s="294"/>
      <c r="D105" s="290"/>
      <c r="E105" s="290"/>
      <c r="F105" s="291"/>
      <c r="G105" s="291"/>
    </row>
    <row r="106" spans="1:7" x14ac:dyDescent="0.2">
      <c r="A106" s="294"/>
      <c r="B106" s="295"/>
      <c r="C106" s="294"/>
      <c r="D106" s="290"/>
      <c r="E106" s="290"/>
      <c r="F106" s="291"/>
      <c r="G106" s="291"/>
    </row>
    <row r="107" spans="1:7" x14ac:dyDescent="0.2">
      <c r="A107" s="294"/>
      <c r="B107" s="295"/>
      <c r="C107" s="294"/>
      <c r="D107" s="290"/>
      <c r="E107" s="292"/>
      <c r="F107" s="291"/>
      <c r="G107" s="291"/>
    </row>
    <row r="108" spans="1:7" x14ac:dyDescent="0.2">
      <c r="A108" s="330"/>
      <c r="B108" s="332"/>
      <c r="C108" s="330"/>
      <c r="D108" s="292"/>
      <c r="E108" s="290"/>
      <c r="F108" s="289"/>
      <c r="G108" s="289"/>
    </row>
    <row r="109" spans="1:7" x14ac:dyDescent="0.2">
      <c r="A109" s="294"/>
      <c r="B109" s="295"/>
      <c r="C109" s="294"/>
      <c r="D109" s="290"/>
      <c r="E109" s="290"/>
      <c r="F109" s="291"/>
      <c r="G109" s="291"/>
    </row>
    <row r="110" spans="1:7" x14ac:dyDescent="0.2">
      <c r="A110" s="294"/>
      <c r="B110" s="295"/>
      <c r="C110" s="294"/>
      <c r="D110" s="290"/>
      <c r="E110" s="290"/>
      <c r="F110" s="291"/>
      <c r="G110" s="291"/>
    </row>
    <row r="111" spans="1:7" x14ac:dyDescent="0.2">
      <c r="A111" s="294"/>
      <c r="B111" s="295"/>
      <c r="C111" s="294"/>
      <c r="D111" s="290"/>
      <c r="E111" s="290"/>
      <c r="F111" s="291"/>
      <c r="G111" s="291"/>
    </row>
    <row r="112" spans="1:7" x14ac:dyDescent="0.2">
      <c r="A112" s="294"/>
      <c r="B112" s="295"/>
      <c r="C112" s="294"/>
      <c r="D112" s="290"/>
      <c r="E112" s="290"/>
      <c r="F112" s="291"/>
      <c r="G112" s="291"/>
    </row>
    <row r="113" spans="1:7" x14ac:dyDescent="0.2">
      <c r="A113" s="294"/>
      <c r="B113" s="295"/>
      <c r="C113" s="294"/>
      <c r="D113" s="290"/>
      <c r="E113" s="290"/>
      <c r="F113" s="291"/>
      <c r="G113" s="291"/>
    </row>
    <row r="114" spans="1:7" x14ac:dyDescent="0.2">
      <c r="A114" s="294"/>
      <c r="B114" s="295"/>
      <c r="C114" s="294"/>
      <c r="D114" s="290"/>
      <c r="E114" s="290"/>
      <c r="F114" s="291"/>
      <c r="G114" s="291"/>
    </row>
    <row r="115" spans="1:7" x14ac:dyDescent="0.2">
      <c r="A115" s="294"/>
      <c r="B115" s="295"/>
      <c r="C115" s="294"/>
      <c r="D115" s="290"/>
      <c r="E115" s="290"/>
      <c r="F115" s="291"/>
      <c r="G115" s="291"/>
    </row>
    <row r="116" spans="1:7" x14ac:dyDescent="0.2">
      <c r="A116" s="294"/>
      <c r="B116" s="295"/>
      <c r="C116" s="294"/>
      <c r="D116" s="290"/>
      <c r="E116" s="290"/>
      <c r="F116" s="291"/>
      <c r="G116" s="291"/>
    </row>
    <row r="117" spans="1:7" x14ac:dyDescent="0.2">
      <c r="A117" s="294"/>
      <c r="B117" s="295"/>
      <c r="C117" s="294"/>
      <c r="D117" s="290"/>
      <c r="E117" s="290"/>
      <c r="F117" s="291"/>
      <c r="G117" s="291"/>
    </row>
    <row r="118" spans="1:7" x14ac:dyDescent="0.2">
      <c r="A118" s="294"/>
      <c r="B118" s="295"/>
      <c r="C118" s="294"/>
      <c r="D118" s="290"/>
      <c r="E118" s="290"/>
      <c r="F118" s="291"/>
      <c r="G118" s="291"/>
    </row>
    <row r="119" spans="1:7" x14ac:dyDescent="0.2">
      <c r="A119" s="294"/>
      <c r="B119" s="295"/>
      <c r="C119" s="294"/>
      <c r="D119" s="290"/>
      <c r="E119" s="290"/>
      <c r="F119" s="291"/>
      <c r="G119" s="291"/>
    </row>
    <row r="120" spans="1:7" x14ac:dyDescent="0.2">
      <c r="A120" s="294"/>
      <c r="B120" s="295"/>
      <c r="C120" s="294"/>
      <c r="D120" s="290"/>
      <c r="E120" s="290"/>
      <c r="F120" s="291"/>
      <c r="G120" s="291"/>
    </row>
    <row r="121" spans="1:7" x14ac:dyDescent="0.2">
      <c r="A121" s="294"/>
      <c r="B121" s="295"/>
      <c r="C121" s="294"/>
      <c r="D121" s="290"/>
      <c r="E121" s="290"/>
      <c r="F121" s="291"/>
      <c r="G121" s="291"/>
    </row>
    <row r="122" spans="1:7" x14ac:dyDescent="0.2">
      <c r="A122" s="294"/>
      <c r="B122" s="295"/>
      <c r="C122" s="294"/>
      <c r="D122" s="290"/>
      <c r="E122" s="290"/>
      <c r="F122" s="291"/>
      <c r="G122" s="291"/>
    </row>
    <row r="123" spans="1:7" x14ac:dyDescent="0.2">
      <c r="A123" s="294"/>
      <c r="B123" s="295"/>
      <c r="C123" s="294"/>
      <c r="D123" s="290"/>
      <c r="E123" s="290"/>
      <c r="F123" s="291"/>
      <c r="G123" s="291"/>
    </row>
    <row r="124" spans="1:7" x14ac:dyDescent="0.2">
      <c r="A124" s="294"/>
      <c r="B124" s="295"/>
      <c r="C124" s="294"/>
      <c r="D124" s="290"/>
      <c r="E124" s="292"/>
      <c r="F124" s="291"/>
      <c r="G124" s="291"/>
    </row>
    <row r="125" spans="1:7" x14ac:dyDescent="0.2">
      <c r="A125" s="330"/>
      <c r="B125" s="332"/>
      <c r="C125" s="330"/>
      <c r="D125" s="292"/>
      <c r="E125" s="290"/>
      <c r="F125" s="289"/>
      <c r="G125" s="289"/>
    </row>
    <row r="126" spans="1:7" x14ac:dyDescent="0.2">
      <c r="A126" s="294"/>
      <c r="B126" s="295"/>
      <c r="C126" s="294"/>
      <c r="D126" s="290"/>
      <c r="E126" s="290"/>
      <c r="F126" s="291"/>
      <c r="G126" s="291"/>
    </row>
    <row r="127" spans="1:7" x14ac:dyDescent="0.2">
      <c r="A127" s="294"/>
      <c r="B127" s="295"/>
      <c r="C127" s="294"/>
      <c r="D127" s="290"/>
      <c r="E127" s="290"/>
      <c r="F127" s="291"/>
      <c r="G127" s="291"/>
    </row>
    <row r="128" spans="1:7" x14ac:dyDescent="0.2">
      <c r="A128" s="294"/>
      <c r="B128" s="295"/>
      <c r="C128" s="294"/>
      <c r="D128" s="290"/>
      <c r="E128" s="290"/>
      <c r="F128" s="291"/>
      <c r="G128" s="291"/>
    </row>
    <row r="129" spans="1:7" x14ac:dyDescent="0.2">
      <c r="A129" s="294"/>
      <c r="B129" s="295"/>
      <c r="C129" s="294"/>
      <c r="D129" s="290"/>
      <c r="E129" s="292"/>
      <c r="F129" s="291"/>
      <c r="G129" s="291"/>
    </row>
    <row r="130" spans="1:7" x14ac:dyDescent="0.2">
      <c r="A130" s="330"/>
      <c r="B130" s="295"/>
      <c r="C130" s="294"/>
      <c r="D130" s="292"/>
      <c r="E130" s="290"/>
      <c r="F130" s="289"/>
      <c r="G130" s="289"/>
    </row>
    <row r="131" spans="1:7" x14ac:dyDescent="0.2">
      <c r="A131" s="294"/>
      <c r="B131" s="295"/>
      <c r="C131" s="294"/>
      <c r="D131" s="290"/>
      <c r="E131" s="290"/>
      <c r="F131" s="291"/>
      <c r="G131" s="291"/>
    </row>
    <row r="132" spans="1:7" x14ac:dyDescent="0.2">
      <c r="A132" s="294"/>
      <c r="B132" s="295"/>
      <c r="C132" s="294"/>
      <c r="D132" s="290"/>
      <c r="E132" s="292"/>
      <c r="F132" s="291"/>
      <c r="G132" s="291"/>
    </row>
    <row r="133" spans="1:7" x14ac:dyDescent="0.2">
      <c r="A133" s="330"/>
      <c r="B133" s="332"/>
      <c r="C133" s="330"/>
      <c r="D133" s="292"/>
      <c r="E133" s="290"/>
      <c r="F133" s="289"/>
      <c r="G133" s="289"/>
    </row>
    <row r="134" spans="1:7" x14ac:dyDescent="0.2">
      <c r="A134" s="294"/>
      <c r="B134" s="295"/>
      <c r="C134" s="294"/>
      <c r="D134" s="290"/>
      <c r="E134" s="290"/>
      <c r="F134" s="291"/>
      <c r="G134" s="291"/>
    </row>
    <row r="135" spans="1:7" x14ac:dyDescent="0.2">
      <c r="A135" s="294"/>
      <c r="B135" s="295"/>
      <c r="C135" s="294"/>
      <c r="D135" s="290"/>
      <c r="E135" s="290"/>
      <c r="F135" s="289"/>
      <c r="G135" s="291"/>
    </row>
    <row r="136" spans="1:7" x14ac:dyDescent="0.2">
      <c r="A136" s="294"/>
      <c r="B136" s="295"/>
      <c r="C136" s="294"/>
      <c r="D136" s="290"/>
      <c r="E136" s="290"/>
      <c r="F136" s="291"/>
      <c r="G136" s="291"/>
    </row>
    <row r="137" spans="1:7" x14ac:dyDescent="0.2">
      <c r="A137" s="294"/>
      <c r="B137" s="295"/>
      <c r="C137" s="294"/>
      <c r="D137" s="290"/>
      <c r="E137" s="290"/>
      <c r="F137" s="291"/>
      <c r="G137" s="291"/>
    </row>
    <row r="138" spans="1:7" x14ac:dyDescent="0.2">
      <c r="A138" s="294"/>
      <c r="B138" s="295"/>
      <c r="C138" s="294"/>
      <c r="D138" s="290"/>
      <c r="E138" s="290"/>
      <c r="F138" s="291"/>
      <c r="G138" s="291"/>
    </row>
    <row r="139" spans="1:7" x14ac:dyDescent="0.2">
      <c r="A139" s="294"/>
      <c r="B139" s="295"/>
      <c r="C139" s="294"/>
      <c r="D139" s="290"/>
      <c r="E139" s="290"/>
      <c r="F139" s="291"/>
      <c r="G139" s="291"/>
    </row>
    <row r="140" spans="1:7" x14ac:dyDescent="0.2">
      <c r="A140" s="294"/>
      <c r="B140" s="295"/>
      <c r="C140" s="294"/>
      <c r="D140" s="290"/>
      <c r="E140" s="290"/>
      <c r="F140" s="291"/>
      <c r="G140" s="291"/>
    </row>
    <row r="141" spans="1:7" x14ac:dyDescent="0.2">
      <c r="A141" s="294"/>
      <c r="B141" s="295"/>
      <c r="C141" s="294"/>
      <c r="D141" s="290"/>
      <c r="E141" s="292"/>
      <c r="F141" s="291"/>
      <c r="G141" s="291"/>
    </row>
    <row r="142" spans="1:7" x14ac:dyDescent="0.2">
      <c r="A142" s="330"/>
      <c r="B142" s="332"/>
      <c r="C142" s="330"/>
      <c r="D142" s="292"/>
      <c r="E142" s="290"/>
      <c r="F142" s="289"/>
      <c r="G142" s="289"/>
    </row>
    <row r="143" spans="1:7" x14ac:dyDescent="0.2">
      <c r="A143" s="294"/>
      <c r="B143" s="295"/>
      <c r="C143" s="294"/>
      <c r="D143" s="290"/>
      <c r="E143" s="290"/>
      <c r="F143" s="291"/>
      <c r="G143" s="291"/>
    </row>
    <row r="144" spans="1:7" x14ac:dyDescent="0.2">
      <c r="A144" s="294"/>
      <c r="B144" s="295"/>
      <c r="C144" s="294"/>
      <c r="D144" s="290"/>
      <c r="E144" s="290"/>
      <c r="F144" s="291"/>
      <c r="G144" s="291"/>
    </row>
    <row r="145" spans="1:7" x14ac:dyDescent="0.2">
      <c r="A145" s="294"/>
      <c r="B145" s="295"/>
      <c r="C145" s="294"/>
      <c r="D145" s="290"/>
      <c r="E145" s="290"/>
      <c r="F145" s="291"/>
      <c r="G145" s="291"/>
    </row>
    <row r="146" spans="1:7" x14ac:dyDescent="0.2">
      <c r="A146" s="294"/>
      <c r="B146" s="295"/>
      <c r="C146" s="294"/>
      <c r="D146" s="290"/>
      <c r="E146" s="290"/>
      <c r="F146" s="291"/>
      <c r="G146" s="291"/>
    </row>
    <row r="147" spans="1:7" x14ac:dyDescent="0.2">
      <c r="A147" s="294"/>
      <c r="B147" s="295"/>
      <c r="C147" s="294"/>
      <c r="D147" s="290"/>
      <c r="E147" s="290"/>
      <c r="F147" s="291"/>
      <c r="G147" s="291"/>
    </row>
    <row r="148" spans="1:7" x14ac:dyDescent="0.2">
      <c r="A148" s="294"/>
      <c r="B148" s="295"/>
      <c r="C148" s="294"/>
      <c r="D148" s="290"/>
      <c r="E148" s="290"/>
      <c r="F148" s="291"/>
      <c r="G148" s="291"/>
    </row>
    <row r="149" spans="1:7" x14ac:dyDescent="0.2">
      <c r="A149" s="294"/>
      <c r="B149" s="295"/>
      <c r="C149" s="294"/>
      <c r="D149" s="290"/>
      <c r="E149" s="292"/>
      <c r="F149" s="291"/>
      <c r="G149" s="291"/>
    </row>
    <row r="150" spans="1:7" x14ac:dyDescent="0.2">
      <c r="A150" s="330"/>
      <c r="B150" s="295"/>
      <c r="C150" s="294"/>
      <c r="D150" s="292"/>
      <c r="E150" s="290"/>
      <c r="F150" s="291"/>
      <c r="G150" s="289"/>
    </row>
    <row r="151" spans="1:7" x14ac:dyDescent="0.2">
      <c r="A151" s="294"/>
      <c r="B151" s="295"/>
      <c r="C151" s="294"/>
      <c r="D151" s="290"/>
      <c r="E151" s="290"/>
      <c r="F151" s="291"/>
      <c r="G151" s="291"/>
    </row>
    <row r="152" spans="1:7" x14ac:dyDescent="0.2">
      <c r="A152" s="294"/>
      <c r="B152" s="332"/>
      <c r="C152" s="294"/>
      <c r="D152" s="290"/>
      <c r="E152" s="290"/>
      <c r="F152" s="291"/>
      <c r="G152" s="291"/>
    </row>
    <row r="153" spans="1:7" x14ac:dyDescent="0.2">
      <c r="A153" s="294"/>
      <c r="B153" s="295"/>
      <c r="C153" s="294"/>
      <c r="D153" s="290"/>
      <c r="E153" s="290"/>
      <c r="F153" s="291"/>
      <c r="G153" s="291"/>
    </row>
    <row r="154" spans="1:7" x14ac:dyDescent="0.2">
      <c r="A154" s="294"/>
      <c r="B154" s="295"/>
      <c r="C154" s="294"/>
      <c r="D154" s="290"/>
      <c r="E154" s="290"/>
      <c r="F154" s="291"/>
      <c r="G154" s="291"/>
    </row>
    <row r="155" spans="1:7" x14ac:dyDescent="0.2">
      <c r="A155" s="294"/>
      <c r="B155" s="295"/>
      <c r="C155" s="294"/>
      <c r="D155" s="290"/>
      <c r="E155" s="290"/>
      <c r="F155" s="291"/>
      <c r="G155" s="291"/>
    </row>
    <row r="156" spans="1:7" x14ac:dyDescent="0.2">
      <c r="A156" s="294"/>
      <c r="B156" s="295"/>
      <c r="C156" s="294"/>
      <c r="D156" s="290"/>
      <c r="E156" s="290"/>
      <c r="F156" s="291"/>
      <c r="G156" s="291"/>
    </row>
    <row r="157" spans="1:7" x14ac:dyDescent="0.2">
      <c r="A157" s="330"/>
      <c r="B157" s="295"/>
      <c r="C157" s="294"/>
      <c r="D157" s="290"/>
      <c r="E157" s="292"/>
      <c r="F157" s="291"/>
      <c r="G157" s="291"/>
    </row>
    <row r="158" spans="1:7" x14ac:dyDescent="0.2">
      <c r="A158" s="330"/>
      <c r="B158" s="332"/>
      <c r="C158" s="330"/>
      <c r="D158" s="292"/>
      <c r="E158" s="290"/>
      <c r="F158" s="289"/>
      <c r="G158" s="289"/>
    </row>
    <row r="159" spans="1:7" x14ac:dyDescent="0.2">
      <c r="A159" s="294"/>
      <c r="B159" s="295"/>
      <c r="C159" s="294"/>
      <c r="D159" s="290"/>
      <c r="E159" s="290"/>
      <c r="F159" s="291"/>
      <c r="G159" s="291"/>
    </row>
    <row r="160" spans="1:7" x14ac:dyDescent="0.2">
      <c r="A160" s="330"/>
      <c r="B160" s="295"/>
      <c r="C160" s="294"/>
      <c r="D160" s="290"/>
      <c r="E160" s="290"/>
      <c r="F160" s="289"/>
      <c r="G160" s="289"/>
    </row>
    <row r="161" spans="1:7" x14ac:dyDescent="0.2">
      <c r="A161" s="330"/>
      <c r="B161" s="295"/>
      <c r="C161" s="294"/>
      <c r="D161" s="290"/>
      <c r="E161" s="290"/>
      <c r="F161" s="289"/>
      <c r="G161" s="289"/>
    </row>
    <row r="162" spans="1:7" x14ac:dyDescent="0.2">
      <c r="A162" s="330"/>
      <c r="B162" s="295"/>
      <c r="C162" s="294"/>
      <c r="D162" s="290"/>
      <c r="E162" s="290"/>
      <c r="F162" s="289"/>
      <c r="G162" s="289"/>
    </row>
    <row r="163" spans="1:7" x14ac:dyDescent="0.2">
      <c r="A163" s="330"/>
      <c r="B163" s="295"/>
      <c r="C163" s="294"/>
      <c r="D163" s="290"/>
      <c r="E163" s="290"/>
      <c r="F163" s="289"/>
      <c r="G163" s="289"/>
    </row>
    <row r="164" spans="1:7" x14ac:dyDescent="0.2">
      <c r="A164" s="294"/>
      <c r="B164" s="295"/>
      <c r="C164" s="294"/>
      <c r="D164" s="290"/>
      <c r="E164" s="290"/>
      <c r="F164" s="289"/>
      <c r="G164" s="291"/>
    </row>
    <row r="165" spans="1:7" x14ac:dyDescent="0.2">
      <c r="A165" s="294"/>
      <c r="B165" s="295"/>
      <c r="C165" s="294"/>
      <c r="D165" s="290"/>
      <c r="E165" s="290"/>
      <c r="F165" s="291"/>
      <c r="G165" s="291"/>
    </row>
    <row r="166" spans="1:7" x14ac:dyDescent="0.2">
      <c r="A166" s="294"/>
      <c r="B166" s="295"/>
      <c r="C166" s="294"/>
      <c r="D166" s="290"/>
      <c r="E166" s="290"/>
      <c r="F166" s="291"/>
      <c r="G166" s="291"/>
    </row>
    <row r="167" spans="1:7" x14ac:dyDescent="0.2">
      <c r="A167" s="294"/>
      <c r="B167" s="295"/>
      <c r="C167" s="294"/>
      <c r="D167" s="290"/>
      <c r="E167" s="290"/>
      <c r="F167" s="291"/>
      <c r="G167" s="291"/>
    </row>
    <row r="168" spans="1:7" x14ac:dyDescent="0.2">
      <c r="A168" s="294"/>
      <c r="B168" s="295"/>
      <c r="C168" s="294"/>
      <c r="D168" s="290"/>
      <c r="E168" s="290"/>
      <c r="F168" s="291"/>
      <c r="G168" s="291"/>
    </row>
    <row r="169" spans="1:7" x14ac:dyDescent="0.2">
      <c r="A169" s="330"/>
      <c r="B169" s="295"/>
      <c r="C169" s="294"/>
      <c r="D169" s="290"/>
      <c r="E169" s="290"/>
      <c r="F169" s="291"/>
      <c r="G169" s="289"/>
    </row>
    <row r="170" spans="1:7" x14ac:dyDescent="0.2">
      <c r="A170" s="294"/>
      <c r="B170" s="295"/>
      <c r="C170" s="294"/>
      <c r="D170" s="290"/>
      <c r="E170" s="290"/>
      <c r="F170" s="291"/>
      <c r="G170" s="29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R2834"/>
  <sheetViews>
    <sheetView zoomScaleNormal="100" workbookViewId="0">
      <selection activeCell="D17" sqref="D17"/>
    </sheetView>
  </sheetViews>
  <sheetFormatPr defaultColWidth="8.85546875" defaultRowHeight="11.25" x14ac:dyDescent="0.2"/>
  <cols>
    <col min="1" max="1" width="14" style="196" customWidth="1"/>
    <col min="2" max="2" width="28.28515625" style="196" bestFit="1" customWidth="1"/>
    <col min="3" max="3" width="12.85546875" style="196" customWidth="1"/>
    <col min="4" max="4" width="11.140625" style="196" customWidth="1"/>
    <col min="5" max="5" width="10.140625" style="196" customWidth="1"/>
    <col min="6" max="8" width="10.28515625" style="196" customWidth="1"/>
    <col min="9" max="10" width="9.5703125" style="196" customWidth="1"/>
    <col min="11" max="11" width="10.140625" style="196" customWidth="1"/>
    <col min="12" max="12" width="10.85546875" style="196" customWidth="1"/>
    <col min="13" max="13" width="10.140625" style="196" customWidth="1"/>
    <col min="14" max="15" width="10.85546875" style="196" customWidth="1"/>
    <col min="16" max="16" width="12.7109375" style="194" customWidth="1"/>
    <col min="17" max="17" width="11.5703125" style="196" customWidth="1"/>
    <col min="18" max="18" width="10.5703125" style="196" bestFit="1" customWidth="1"/>
    <col min="19" max="16384" width="8.85546875" style="196"/>
  </cols>
  <sheetData>
    <row r="2" spans="1:18" s="199" customFormat="1" ht="22.5" x14ac:dyDescent="0.2">
      <c r="A2" s="199" t="s">
        <v>114</v>
      </c>
      <c r="B2" s="199" t="s">
        <v>115</v>
      </c>
      <c r="C2" s="200" t="s">
        <v>280</v>
      </c>
      <c r="D2" s="201">
        <v>42947</v>
      </c>
      <c r="E2" s="201">
        <v>42978</v>
      </c>
      <c r="F2" s="201">
        <v>43008</v>
      </c>
      <c r="G2" s="201">
        <v>43039</v>
      </c>
      <c r="H2" s="201">
        <v>43069</v>
      </c>
      <c r="I2" s="201">
        <v>43100</v>
      </c>
      <c r="J2" s="201">
        <v>43131</v>
      </c>
      <c r="K2" s="201">
        <v>43159</v>
      </c>
      <c r="L2" s="201">
        <v>43190</v>
      </c>
      <c r="M2" s="201">
        <v>43220</v>
      </c>
      <c r="N2" s="201">
        <v>43251</v>
      </c>
      <c r="O2" s="201">
        <v>43281</v>
      </c>
      <c r="P2" s="200" t="s">
        <v>116</v>
      </c>
      <c r="Q2" s="200" t="s">
        <v>117</v>
      </c>
      <c r="R2" s="200" t="s">
        <v>118</v>
      </c>
    </row>
    <row r="3" spans="1:18" x14ac:dyDescent="0.2">
      <c r="C3" s="197"/>
      <c r="D3" s="197"/>
      <c r="E3" s="197"/>
      <c r="F3" s="197"/>
      <c r="G3" s="197"/>
      <c r="H3" s="197"/>
      <c r="I3" s="197"/>
      <c r="J3" s="197"/>
      <c r="K3" s="197"/>
      <c r="L3" s="197"/>
      <c r="M3" s="197"/>
      <c r="N3" s="197"/>
      <c r="O3" s="197"/>
      <c r="P3" s="212"/>
    </row>
    <row r="4" spans="1:18" ht="15" x14ac:dyDescent="0.25">
      <c r="A4" s="207" t="s">
        <v>528</v>
      </c>
      <c r="B4" s="303" t="s">
        <v>518</v>
      </c>
      <c r="C4" s="198">
        <v>9854978</v>
      </c>
      <c r="D4" s="198">
        <v>441347.6</v>
      </c>
      <c r="E4" s="196">
        <v>450919.15</v>
      </c>
      <c r="G4" s="198"/>
      <c r="I4" s="54"/>
      <c r="K4" s="206"/>
      <c r="L4" s="198"/>
      <c r="M4" s="198"/>
      <c r="N4" s="198"/>
      <c r="O4" s="198"/>
      <c r="P4" s="195">
        <f t="shared" ref="P4" si="0">SUM(D4:O4)</f>
        <v>892266.75</v>
      </c>
      <c r="Q4" s="198">
        <f t="shared" ref="Q4" si="1">C4-P4</f>
        <v>8962711.25</v>
      </c>
      <c r="R4" s="202">
        <f t="shared" ref="R4:R5" si="2">(Q4/C4)*100</f>
        <v>90.946030016505361</v>
      </c>
    </row>
    <row r="5" spans="1:18" ht="15" x14ac:dyDescent="0.25">
      <c r="B5" s="396" t="s">
        <v>267</v>
      </c>
      <c r="C5" s="195">
        <f>SUM(C4)</f>
        <v>9854978</v>
      </c>
      <c r="D5" s="195">
        <f t="shared" ref="D5:Q5" si="3">SUM(D3:D4)</f>
        <v>441347.6</v>
      </c>
      <c r="E5" s="195">
        <f t="shared" si="3"/>
        <v>450919.15</v>
      </c>
      <c r="F5" s="195">
        <f t="shared" si="3"/>
        <v>0</v>
      </c>
      <c r="G5" s="195">
        <f t="shared" si="3"/>
        <v>0</v>
      </c>
      <c r="H5" s="195">
        <f t="shared" si="3"/>
        <v>0</v>
      </c>
      <c r="I5" s="195">
        <f t="shared" si="3"/>
        <v>0</v>
      </c>
      <c r="J5" s="195">
        <f t="shared" si="3"/>
        <v>0</v>
      </c>
      <c r="K5" s="195">
        <f t="shared" si="3"/>
        <v>0</v>
      </c>
      <c r="L5" s="195">
        <f t="shared" si="3"/>
        <v>0</v>
      </c>
      <c r="M5" s="195">
        <f t="shared" si="3"/>
        <v>0</v>
      </c>
      <c r="N5" s="195">
        <f t="shared" si="3"/>
        <v>0</v>
      </c>
      <c r="O5" s="195">
        <f t="shared" si="3"/>
        <v>0</v>
      </c>
      <c r="P5" s="213">
        <f t="shared" si="3"/>
        <v>892266.75</v>
      </c>
      <c r="Q5" s="213">
        <f t="shared" si="3"/>
        <v>8962711.25</v>
      </c>
      <c r="R5" s="204">
        <f t="shared" si="2"/>
        <v>90.946030016505361</v>
      </c>
    </row>
    <row r="6" spans="1:18" s="205" customFormat="1" x14ac:dyDescent="0.2">
      <c r="A6" s="208"/>
      <c r="C6" s="203"/>
      <c r="D6" s="203"/>
      <c r="E6" s="203"/>
      <c r="F6" s="197"/>
      <c r="G6" s="203"/>
      <c r="H6" s="203"/>
      <c r="I6" s="203"/>
      <c r="J6" s="203"/>
      <c r="K6" s="203"/>
      <c r="L6" s="203"/>
      <c r="M6" s="203"/>
      <c r="N6" s="203"/>
      <c r="O6" s="203"/>
      <c r="P6" s="214"/>
      <c r="R6" s="202"/>
    </row>
    <row r="7" spans="1:18" x14ac:dyDescent="0.2">
      <c r="B7" s="209" t="s">
        <v>268</v>
      </c>
      <c r="C7" s="215">
        <f t="shared" ref="C7:Q7" si="4">C5</f>
        <v>9854978</v>
      </c>
      <c r="D7" s="215">
        <f t="shared" si="4"/>
        <v>441347.6</v>
      </c>
      <c r="E7" s="215">
        <f t="shared" si="4"/>
        <v>450919.15</v>
      </c>
      <c r="F7" s="215">
        <f t="shared" si="4"/>
        <v>0</v>
      </c>
      <c r="G7" s="215">
        <f t="shared" si="4"/>
        <v>0</v>
      </c>
      <c r="H7" s="215">
        <f t="shared" si="4"/>
        <v>0</v>
      </c>
      <c r="I7" s="215">
        <f t="shared" si="4"/>
        <v>0</v>
      </c>
      <c r="J7" s="215">
        <f t="shared" si="4"/>
        <v>0</v>
      </c>
      <c r="K7" s="215">
        <f t="shared" si="4"/>
        <v>0</v>
      </c>
      <c r="L7" s="215">
        <f t="shared" si="4"/>
        <v>0</v>
      </c>
      <c r="M7" s="215">
        <f t="shared" si="4"/>
        <v>0</v>
      </c>
      <c r="N7" s="215">
        <f t="shared" si="4"/>
        <v>0</v>
      </c>
      <c r="O7" s="215">
        <f t="shared" si="4"/>
        <v>0</v>
      </c>
      <c r="P7" s="215">
        <f t="shared" si="4"/>
        <v>892266.75</v>
      </c>
      <c r="Q7" s="210">
        <f t="shared" si="4"/>
        <v>8962711.25</v>
      </c>
      <c r="R7" s="211">
        <f>(Q7/C7)*100</f>
        <v>90.946030016505361</v>
      </c>
    </row>
    <row r="8" spans="1:18" x14ac:dyDescent="0.2">
      <c r="C8" s="197"/>
      <c r="D8" s="197"/>
      <c r="E8" s="197"/>
      <c r="F8" s="197"/>
      <c r="G8" s="197"/>
      <c r="H8" s="197"/>
      <c r="I8" s="197"/>
      <c r="J8" s="197"/>
      <c r="K8" s="197"/>
      <c r="L8" s="197"/>
      <c r="M8" s="197"/>
      <c r="N8" s="197"/>
      <c r="O8" s="216"/>
      <c r="P8" s="217"/>
    </row>
    <row r="9" spans="1:18" x14ac:dyDescent="0.2">
      <c r="B9" s="194"/>
      <c r="C9" s="197"/>
      <c r="D9" s="197"/>
      <c r="E9" s="197"/>
      <c r="G9" s="197"/>
      <c r="H9" s="197"/>
      <c r="I9" s="197"/>
      <c r="J9" s="197"/>
      <c r="K9" s="197"/>
      <c r="L9" s="197"/>
      <c r="M9" s="197"/>
      <c r="N9" s="197"/>
      <c r="O9" s="216"/>
      <c r="P9" s="217"/>
    </row>
    <row r="10" spans="1:18" x14ac:dyDescent="0.2">
      <c r="C10" s="197"/>
      <c r="D10" s="197"/>
      <c r="E10" s="197"/>
      <c r="F10" s="197"/>
      <c r="G10" s="197"/>
      <c r="H10" s="197"/>
      <c r="I10" s="197"/>
      <c r="J10" s="197"/>
      <c r="K10" s="197"/>
      <c r="L10" s="197"/>
      <c r="M10" s="197"/>
      <c r="N10" s="197"/>
      <c r="O10" s="197"/>
      <c r="P10" s="212"/>
    </row>
    <row r="11" spans="1:18" ht="15.75" x14ac:dyDescent="0.25">
      <c r="A11" s="394" t="s">
        <v>840</v>
      </c>
      <c r="B11" s="394"/>
      <c r="C11" s="395"/>
      <c r="D11" s="395"/>
      <c r="E11" s="395"/>
      <c r="F11" s="393"/>
      <c r="G11" s="393"/>
      <c r="H11" s="393"/>
      <c r="I11" s="197"/>
      <c r="J11" s="197"/>
      <c r="K11" s="197"/>
      <c r="L11" s="197"/>
      <c r="M11" s="197"/>
      <c r="N11" s="197"/>
      <c r="O11" s="197"/>
      <c r="P11" s="212"/>
    </row>
    <row r="12" spans="1:18" x14ac:dyDescent="0.2">
      <c r="C12" s="197"/>
      <c r="D12" s="197"/>
      <c r="E12" s="197"/>
      <c r="F12" s="197"/>
      <c r="G12" s="197"/>
      <c r="H12" s="197"/>
      <c r="I12" s="197"/>
      <c r="J12" s="197"/>
      <c r="K12" s="197"/>
      <c r="L12" s="197"/>
      <c r="M12" s="197"/>
      <c r="N12" s="197"/>
      <c r="O12" s="197"/>
      <c r="P12" s="212"/>
    </row>
    <row r="13" spans="1:18" x14ac:dyDescent="0.2">
      <c r="C13" s="197"/>
      <c r="D13" s="197"/>
      <c r="E13" s="197"/>
      <c r="F13" s="197"/>
      <c r="G13" s="197"/>
      <c r="H13" s="197"/>
      <c r="I13" s="197"/>
      <c r="J13" s="197"/>
      <c r="K13" s="197"/>
      <c r="L13" s="197"/>
      <c r="M13" s="197"/>
      <c r="N13" s="197"/>
      <c r="O13" s="197"/>
      <c r="P13" s="212"/>
    </row>
    <row r="14" spans="1:18" x14ac:dyDescent="0.2">
      <c r="C14" s="197"/>
      <c r="D14" s="197"/>
      <c r="E14" s="197"/>
      <c r="F14" s="197"/>
      <c r="G14" s="197"/>
      <c r="H14" s="197"/>
      <c r="I14" s="197"/>
      <c r="J14" s="197"/>
      <c r="K14" s="197"/>
      <c r="L14" s="197"/>
      <c r="M14" s="197"/>
      <c r="N14" s="197"/>
      <c r="O14" s="197"/>
      <c r="P14" s="212"/>
    </row>
    <row r="15" spans="1:18" x14ac:dyDescent="0.2">
      <c r="C15" s="197"/>
      <c r="D15" s="197"/>
      <c r="E15" s="197"/>
      <c r="F15" s="197"/>
      <c r="G15" s="197"/>
      <c r="H15" s="197"/>
      <c r="I15" s="197"/>
      <c r="J15" s="197"/>
      <c r="K15" s="197"/>
      <c r="L15" s="197"/>
      <c r="M15" s="197"/>
      <c r="N15" s="197"/>
      <c r="O15" s="197"/>
      <c r="P15" s="212"/>
    </row>
    <row r="16" spans="1:18" x14ac:dyDescent="0.2">
      <c r="C16" s="197"/>
      <c r="D16" s="197"/>
      <c r="E16" s="197"/>
      <c r="F16" s="197"/>
      <c r="G16" s="197"/>
      <c r="H16" s="197"/>
      <c r="I16" s="197"/>
      <c r="J16" s="197"/>
      <c r="K16" s="197"/>
      <c r="L16" s="197"/>
      <c r="M16" s="197"/>
      <c r="N16" s="197"/>
      <c r="O16" s="197"/>
      <c r="P16" s="212"/>
    </row>
    <row r="17" spans="3:16" x14ac:dyDescent="0.2">
      <c r="C17" s="197"/>
      <c r="D17" s="197"/>
      <c r="E17" s="197"/>
      <c r="F17" s="197"/>
      <c r="G17" s="197"/>
      <c r="H17" s="197"/>
      <c r="I17" s="197"/>
      <c r="J17" s="197"/>
      <c r="K17" s="197"/>
      <c r="L17" s="197"/>
      <c r="M17" s="197"/>
      <c r="N17" s="197"/>
      <c r="O17" s="197"/>
      <c r="P17" s="212"/>
    </row>
    <row r="18" spans="3:16" x14ac:dyDescent="0.2">
      <c r="C18" s="197"/>
      <c r="D18" s="197"/>
      <c r="E18" s="197"/>
      <c r="F18" s="197"/>
      <c r="G18" s="197"/>
      <c r="H18" s="197"/>
      <c r="I18" s="197"/>
      <c r="J18" s="197"/>
      <c r="K18" s="197"/>
      <c r="L18" s="197"/>
      <c r="M18" s="197"/>
      <c r="N18" s="197"/>
      <c r="O18" s="197"/>
      <c r="P18" s="212"/>
    </row>
    <row r="19" spans="3:16" x14ac:dyDescent="0.2">
      <c r="C19" s="197"/>
      <c r="D19" s="197"/>
      <c r="E19" s="197"/>
      <c r="F19" s="197"/>
      <c r="G19" s="197"/>
      <c r="H19" s="197"/>
      <c r="I19" s="197"/>
      <c r="J19" s="197"/>
      <c r="K19" s="197"/>
      <c r="L19" s="197"/>
      <c r="M19" s="197"/>
      <c r="N19" s="197"/>
      <c r="O19" s="197"/>
      <c r="P19" s="212"/>
    </row>
    <row r="20" spans="3:16" x14ac:dyDescent="0.2">
      <c r="C20" s="197"/>
      <c r="D20" s="197"/>
      <c r="E20" s="197"/>
      <c r="F20" s="197"/>
      <c r="G20" s="197"/>
      <c r="H20" s="197"/>
      <c r="I20" s="197"/>
      <c r="J20" s="197"/>
      <c r="K20" s="197"/>
      <c r="L20" s="197"/>
      <c r="M20" s="197"/>
      <c r="N20" s="197"/>
      <c r="O20" s="197"/>
      <c r="P20" s="212"/>
    </row>
    <row r="21" spans="3:16" x14ac:dyDescent="0.2">
      <c r="C21" s="197"/>
      <c r="D21" s="197"/>
      <c r="E21" s="197"/>
      <c r="F21" s="197"/>
      <c r="G21" s="197"/>
      <c r="H21" s="197"/>
      <c r="I21" s="197"/>
      <c r="J21" s="197"/>
      <c r="K21" s="197"/>
      <c r="L21" s="197"/>
      <c r="M21" s="197"/>
      <c r="N21" s="197"/>
      <c r="O21" s="197"/>
      <c r="P21" s="212"/>
    </row>
    <row r="22" spans="3:16" x14ac:dyDescent="0.2">
      <c r="C22" s="197"/>
      <c r="D22" s="197"/>
      <c r="E22" s="197"/>
      <c r="F22" s="197"/>
      <c r="G22" s="197"/>
      <c r="H22" s="197"/>
      <c r="I22" s="197"/>
      <c r="J22" s="197"/>
      <c r="K22" s="197"/>
      <c r="L22" s="197"/>
      <c r="M22" s="197"/>
      <c r="N22" s="197"/>
      <c r="O22" s="197"/>
      <c r="P22" s="212"/>
    </row>
    <row r="23" spans="3:16" x14ac:dyDescent="0.2">
      <c r="C23" s="197"/>
      <c r="D23" s="197"/>
      <c r="E23" s="197"/>
      <c r="F23" s="197"/>
      <c r="G23" s="197"/>
      <c r="H23" s="197"/>
      <c r="I23" s="197"/>
      <c r="J23" s="197"/>
      <c r="K23" s="197"/>
      <c r="L23" s="197"/>
      <c r="M23" s="197"/>
      <c r="N23" s="197"/>
      <c r="O23" s="197"/>
      <c r="P23" s="212"/>
    </row>
    <row r="24" spans="3:16" x14ac:dyDescent="0.2">
      <c r="C24" s="197"/>
      <c r="D24" s="197"/>
      <c r="E24" s="197"/>
      <c r="F24" s="197"/>
      <c r="G24" s="197"/>
      <c r="H24" s="197"/>
      <c r="I24" s="197"/>
      <c r="J24" s="197"/>
      <c r="K24" s="197"/>
      <c r="L24" s="197"/>
      <c r="M24" s="197"/>
      <c r="N24" s="197"/>
      <c r="O24" s="197"/>
      <c r="P24" s="212"/>
    </row>
    <row r="25" spans="3:16" x14ac:dyDescent="0.2">
      <c r="C25" s="197"/>
      <c r="D25" s="197"/>
      <c r="E25" s="197"/>
      <c r="F25" s="197"/>
      <c r="G25" s="197"/>
      <c r="H25" s="197"/>
      <c r="I25" s="197"/>
      <c r="J25" s="197"/>
      <c r="K25" s="197"/>
      <c r="L25" s="197"/>
      <c r="M25" s="197"/>
      <c r="N25" s="197"/>
      <c r="O25" s="197"/>
      <c r="P25" s="212"/>
    </row>
    <row r="26" spans="3:16" x14ac:dyDescent="0.2">
      <c r="C26" s="197"/>
      <c r="D26" s="197"/>
      <c r="E26" s="197"/>
      <c r="F26" s="197"/>
      <c r="G26" s="197"/>
      <c r="H26" s="197"/>
      <c r="I26" s="197"/>
      <c r="J26" s="197"/>
      <c r="K26" s="197"/>
      <c r="L26" s="197"/>
      <c r="M26" s="197"/>
      <c r="N26" s="197"/>
      <c r="O26" s="197"/>
      <c r="P26" s="212"/>
    </row>
    <row r="27" spans="3:16" x14ac:dyDescent="0.2">
      <c r="C27" s="197"/>
      <c r="D27" s="197"/>
      <c r="E27" s="197"/>
      <c r="F27" s="197"/>
      <c r="G27" s="197"/>
      <c r="H27" s="197"/>
      <c r="I27" s="197"/>
      <c r="J27" s="197"/>
      <c r="K27" s="197"/>
      <c r="L27" s="197"/>
      <c r="M27" s="197"/>
      <c r="N27" s="197"/>
      <c r="O27" s="197"/>
      <c r="P27" s="212"/>
    </row>
    <row r="28" spans="3:16" x14ac:dyDescent="0.2">
      <c r="C28" s="197"/>
      <c r="D28" s="197"/>
      <c r="E28" s="197"/>
      <c r="F28" s="197"/>
      <c r="G28" s="197"/>
      <c r="H28" s="197"/>
      <c r="I28" s="197"/>
      <c r="J28" s="197"/>
      <c r="K28" s="197"/>
      <c r="L28" s="197"/>
      <c r="M28" s="197"/>
      <c r="N28" s="197"/>
      <c r="O28" s="197"/>
      <c r="P28" s="212"/>
    </row>
    <row r="29" spans="3:16" x14ac:dyDescent="0.2">
      <c r="C29" s="197"/>
      <c r="D29" s="197"/>
      <c r="E29" s="197"/>
      <c r="F29" s="197"/>
      <c r="G29" s="197"/>
      <c r="H29" s="197"/>
      <c r="I29" s="197"/>
      <c r="J29" s="197"/>
      <c r="K29" s="197"/>
      <c r="L29" s="197"/>
      <c r="M29" s="197"/>
      <c r="N29" s="197"/>
      <c r="O29" s="197"/>
      <c r="P29" s="212"/>
    </row>
    <row r="30" spans="3:16" x14ac:dyDescent="0.2">
      <c r="C30" s="197"/>
      <c r="D30" s="197"/>
      <c r="E30" s="197"/>
      <c r="F30" s="197"/>
      <c r="G30" s="197"/>
      <c r="H30" s="197"/>
      <c r="I30" s="197"/>
      <c r="J30" s="197"/>
      <c r="K30" s="197"/>
      <c r="L30" s="197"/>
      <c r="M30" s="197"/>
      <c r="N30" s="197"/>
      <c r="O30" s="197"/>
      <c r="P30" s="212"/>
    </row>
    <row r="31" spans="3:16" x14ac:dyDescent="0.2">
      <c r="C31" s="197"/>
      <c r="D31" s="197"/>
      <c r="E31" s="197"/>
      <c r="F31" s="197"/>
      <c r="G31" s="197"/>
      <c r="H31" s="197"/>
      <c r="I31" s="197"/>
      <c r="J31" s="197"/>
      <c r="K31" s="197"/>
      <c r="L31" s="197"/>
      <c r="M31" s="197"/>
      <c r="N31" s="197"/>
      <c r="O31" s="197"/>
      <c r="P31" s="212"/>
    </row>
    <row r="32" spans="3:16" x14ac:dyDescent="0.2">
      <c r="C32" s="197"/>
      <c r="D32" s="197"/>
      <c r="E32" s="197"/>
      <c r="F32" s="197"/>
      <c r="G32" s="197"/>
      <c r="H32" s="197"/>
      <c r="I32" s="197"/>
      <c r="J32" s="197"/>
      <c r="K32" s="197"/>
      <c r="L32" s="197"/>
      <c r="M32" s="197"/>
      <c r="N32" s="197"/>
      <c r="O32" s="197"/>
      <c r="P32" s="212"/>
    </row>
    <row r="33" spans="3:16" x14ac:dyDescent="0.2">
      <c r="C33" s="197"/>
      <c r="D33" s="197"/>
      <c r="E33" s="197"/>
      <c r="F33" s="197"/>
      <c r="G33" s="197"/>
      <c r="H33" s="197"/>
      <c r="I33" s="197"/>
      <c r="J33" s="197"/>
      <c r="K33" s="197"/>
      <c r="L33" s="197"/>
      <c r="M33" s="197"/>
      <c r="N33" s="197"/>
      <c r="O33" s="197"/>
      <c r="P33" s="212"/>
    </row>
    <row r="34" spans="3:16" x14ac:dyDescent="0.2">
      <c r="C34" s="197"/>
      <c r="D34" s="197"/>
      <c r="E34" s="197"/>
      <c r="F34" s="197"/>
      <c r="G34" s="197"/>
      <c r="H34" s="197"/>
      <c r="I34" s="197"/>
      <c r="J34" s="197"/>
      <c r="K34" s="197"/>
      <c r="L34" s="197"/>
      <c r="M34" s="197"/>
      <c r="N34" s="197"/>
      <c r="O34" s="197"/>
      <c r="P34" s="212"/>
    </row>
    <row r="35" spans="3:16" x14ac:dyDescent="0.2">
      <c r="C35" s="197"/>
      <c r="D35" s="197"/>
      <c r="E35" s="197"/>
      <c r="F35" s="197"/>
      <c r="G35" s="197"/>
      <c r="H35" s="197"/>
      <c r="I35" s="197"/>
      <c r="J35" s="197"/>
      <c r="K35" s="197"/>
      <c r="L35" s="197"/>
      <c r="M35" s="197"/>
      <c r="N35" s="197"/>
      <c r="O35" s="197"/>
      <c r="P35" s="212"/>
    </row>
    <row r="36" spans="3:16" x14ac:dyDescent="0.2">
      <c r="C36" s="197"/>
      <c r="D36" s="197"/>
      <c r="E36" s="197"/>
      <c r="F36" s="197"/>
      <c r="G36" s="197"/>
      <c r="H36" s="197"/>
      <c r="I36" s="197"/>
      <c r="J36" s="197"/>
      <c r="K36" s="197"/>
      <c r="L36" s="197"/>
      <c r="M36" s="197"/>
      <c r="N36" s="197"/>
      <c r="O36" s="197"/>
      <c r="P36" s="212"/>
    </row>
    <row r="37" spans="3:16" x14ac:dyDescent="0.2">
      <c r="C37" s="197"/>
      <c r="D37" s="197"/>
      <c r="E37" s="197"/>
      <c r="F37" s="197"/>
      <c r="G37" s="197"/>
      <c r="H37" s="197"/>
      <c r="I37" s="197"/>
      <c r="J37" s="197"/>
      <c r="K37" s="197"/>
      <c r="L37" s="197"/>
      <c r="M37" s="197"/>
      <c r="N37" s="197"/>
      <c r="O37" s="197"/>
      <c r="P37" s="212"/>
    </row>
    <row r="38" spans="3:16" x14ac:dyDescent="0.2">
      <c r="C38" s="197"/>
      <c r="D38" s="197"/>
      <c r="E38" s="197"/>
      <c r="F38" s="197"/>
      <c r="G38" s="197"/>
      <c r="H38" s="197"/>
      <c r="I38" s="197"/>
      <c r="J38" s="197"/>
      <c r="K38" s="197"/>
      <c r="L38" s="197"/>
      <c r="M38" s="197"/>
      <c r="N38" s="197"/>
      <c r="O38" s="197"/>
      <c r="P38" s="212"/>
    </row>
    <row r="39" spans="3:16" x14ac:dyDescent="0.2">
      <c r="C39" s="197"/>
      <c r="D39" s="197"/>
      <c r="E39" s="197"/>
      <c r="F39" s="197"/>
      <c r="G39" s="197"/>
      <c r="H39" s="197"/>
      <c r="I39" s="197"/>
      <c r="J39" s="197"/>
      <c r="K39" s="197"/>
      <c r="L39" s="197"/>
      <c r="M39" s="197"/>
      <c r="N39" s="197"/>
      <c r="O39" s="197"/>
      <c r="P39" s="212"/>
    </row>
    <row r="40" spans="3:16" x14ac:dyDescent="0.2">
      <c r="C40" s="197"/>
      <c r="D40" s="197"/>
      <c r="E40" s="197"/>
      <c r="F40" s="197"/>
      <c r="G40" s="197"/>
      <c r="H40" s="197"/>
      <c r="I40" s="197"/>
      <c r="J40" s="197"/>
      <c r="K40" s="197"/>
      <c r="L40" s="197"/>
      <c r="M40" s="197"/>
      <c r="N40" s="197"/>
      <c r="O40" s="197"/>
      <c r="P40" s="212"/>
    </row>
    <row r="41" spans="3:16" x14ac:dyDescent="0.2">
      <c r="C41" s="197"/>
      <c r="D41" s="197"/>
      <c r="E41" s="197"/>
      <c r="F41" s="197"/>
      <c r="G41" s="197"/>
      <c r="H41" s="197"/>
      <c r="I41" s="197"/>
      <c r="J41" s="197"/>
      <c r="K41" s="197"/>
      <c r="L41" s="197"/>
      <c r="M41" s="197"/>
      <c r="N41" s="197"/>
      <c r="O41" s="197"/>
      <c r="P41" s="212"/>
    </row>
    <row r="42" spans="3:16" x14ac:dyDescent="0.2">
      <c r="C42" s="197"/>
      <c r="D42" s="197"/>
      <c r="E42" s="197"/>
      <c r="F42" s="197"/>
      <c r="G42" s="197"/>
      <c r="H42" s="197"/>
      <c r="I42" s="197"/>
      <c r="J42" s="197"/>
      <c r="K42" s="197"/>
      <c r="L42" s="197"/>
      <c r="M42" s="197"/>
      <c r="N42" s="197"/>
      <c r="O42" s="197"/>
      <c r="P42" s="212"/>
    </row>
    <row r="43" spans="3:16" x14ac:dyDescent="0.2">
      <c r="C43" s="197"/>
      <c r="D43" s="197"/>
      <c r="E43" s="197"/>
      <c r="F43" s="197"/>
      <c r="G43" s="197"/>
      <c r="H43" s="197"/>
      <c r="I43" s="197"/>
      <c r="J43" s="197"/>
      <c r="K43" s="197"/>
      <c r="L43" s="197"/>
      <c r="M43" s="197"/>
      <c r="N43" s="197"/>
      <c r="O43" s="197"/>
      <c r="P43" s="212"/>
    </row>
    <row r="44" spans="3:16" x14ac:dyDescent="0.2">
      <c r="C44" s="197"/>
      <c r="D44" s="197"/>
      <c r="E44" s="197"/>
      <c r="F44" s="197"/>
      <c r="G44" s="197"/>
      <c r="H44" s="197"/>
      <c r="I44" s="197"/>
      <c r="J44" s="197"/>
      <c r="K44" s="197"/>
      <c r="L44" s="197"/>
      <c r="M44" s="197"/>
      <c r="N44" s="197"/>
      <c r="O44" s="197"/>
      <c r="P44" s="212"/>
    </row>
    <row r="45" spans="3:16" x14ac:dyDescent="0.2">
      <c r="C45" s="197"/>
      <c r="D45" s="197"/>
      <c r="E45" s="197"/>
      <c r="F45" s="197"/>
      <c r="G45" s="197"/>
      <c r="H45" s="197"/>
      <c r="I45" s="197"/>
      <c r="J45" s="197"/>
      <c r="K45" s="197"/>
      <c r="L45" s="197"/>
      <c r="M45" s="197"/>
      <c r="N45" s="197"/>
      <c r="O45" s="197"/>
      <c r="P45" s="212"/>
    </row>
    <row r="46" spans="3:16" x14ac:dyDescent="0.2">
      <c r="C46" s="197"/>
      <c r="D46" s="197"/>
      <c r="E46" s="197"/>
      <c r="F46" s="197"/>
      <c r="G46" s="197"/>
      <c r="H46" s="197"/>
      <c r="I46" s="197"/>
      <c r="J46" s="197"/>
      <c r="K46" s="197"/>
      <c r="L46" s="197"/>
      <c r="M46" s="197"/>
      <c r="N46" s="197"/>
      <c r="O46" s="197"/>
      <c r="P46" s="212"/>
    </row>
    <row r="47" spans="3:16" x14ac:dyDescent="0.2">
      <c r="C47" s="197"/>
      <c r="D47" s="197"/>
      <c r="E47" s="197"/>
      <c r="F47" s="197"/>
      <c r="G47" s="197"/>
      <c r="H47" s="197"/>
      <c r="I47" s="197"/>
      <c r="J47" s="197"/>
      <c r="K47" s="197"/>
      <c r="L47" s="197"/>
      <c r="M47" s="197"/>
      <c r="N47" s="197"/>
      <c r="O47" s="197"/>
      <c r="P47" s="212"/>
    </row>
    <row r="48" spans="3:16" x14ac:dyDescent="0.2">
      <c r="C48" s="197"/>
      <c r="D48" s="197"/>
      <c r="E48" s="197"/>
      <c r="F48" s="197"/>
      <c r="G48" s="197"/>
      <c r="H48" s="197"/>
      <c r="I48" s="197"/>
      <c r="J48" s="197"/>
      <c r="K48" s="197"/>
      <c r="L48" s="197"/>
      <c r="M48" s="197"/>
      <c r="N48" s="197"/>
      <c r="O48" s="197"/>
      <c r="P48" s="212"/>
    </row>
    <row r="49" spans="3:16" x14ac:dyDescent="0.2">
      <c r="C49" s="197"/>
      <c r="D49" s="197"/>
      <c r="E49" s="197"/>
      <c r="F49" s="197"/>
      <c r="G49" s="197"/>
      <c r="H49" s="197"/>
      <c r="I49" s="197"/>
      <c r="J49" s="197"/>
      <c r="K49" s="197"/>
      <c r="L49" s="197"/>
      <c r="M49" s="197"/>
      <c r="N49" s="197"/>
      <c r="O49" s="197"/>
      <c r="P49" s="212"/>
    </row>
    <row r="50" spans="3:16" x14ac:dyDescent="0.2">
      <c r="C50" s="197"/>
      <c r="D50" s="197"/>
      <c r="E50" s="197"/>
      <c r="F50" s="197"/>
      <c r="G50" s="197"/>
      <c r="H50" s="197"/>
      <c r="I50" s="197"/>
      <c r="J50" s="197"/>
      <c r="K50" s="197"/>
      <c r="L50" s="197"/>
      <c r="M50" s="197"/>
      <c r="N50" s="197"/>
      <c r="O50" s="197"/>
      <c r="P50" s="212"/>
    </row>
    <row r="51" spans="3:16" x14ac:dyDescent="0.2">
      <c r="C51" s="197"/>
      <c r="D51" s="197"/>
      <c r="E51" s="197"/>
      <c r="F51" s="197"/>
      <c r="G51" s="197"/>
      <c r="H51" s="197"/>
      <c r="I51" s="197"/>
      <c r="J51" s="197"/>
      <c r="K51" s="197"/>
      <c r="L51" s="197"/>
      <c r="M51" s="197"/>
      <c r="N51" s="197"/>
      <c r="O51" s="197"/>
      <c r="P51" s="212"/>
    </row>
    <row r="52" spans="3:16" x14ac:dyDescent="0.2">
      <c r="C52" s="197"/>
      <c r="D52" s="197"/>
      <c r="E52" s="197"/>
      <c r="F52" s="197"/>
      <c r="G52" s="197"/>
      <c r="H52" s="197"/>
      <c r="I52" s="197"/>
      <c r="J52" s="197"/>
      <c r="K52" s="197"/>
      <c r="L52" s="197"/>
      <c r="M52" s="197"/>
      <c r="N52" s="197"/>
      <c r="O52" s="197"/>
      <c r="P52" s="212"/>
    </row>
    <row r="53" spans="3:16" x14ac:dyDescent="0.2">
      <c r="C53" s="197"/>
      <c r="D53" s="197"/>
      <c r="E53" s="197"/>
      <c r="F53" s="197"/>
      <c r="G53" s="197"/>
      <c r="H53" s="197"/>
      <c r="I53" s="197"/>
      <c r="J53" s="197"/>
      <c r="K53" s="197"/>
      <c r="L53" s="197"/>
      <c r="M53" s="197"/>
      <c r="N53" s="197"/>
      <c r="O53" s="197"/>
      <c r="P53" s="212"/>
    </row>
    <row r="54" spans="3:16" x14ac:dyDescent="0.2">
      <c r="C54" s="197"/>
      <c r="D54" s="197"/>
      <c r="E54" s="197"/>
      <c r="F54" s="197"/>
      <c r="G54" s="197"/>
      <c r="H54" s="197"/>
      <c r="I54" s="197"/>
      <c r="J54" s="197"/>
      <c r="K54" s="197"/>
      <c r="L54" s="197"/>
      <c r="M54" s="197"/>
      <c r="N54" s="197"/>
      <c r="O54" s="197"/>
      <c r="P54" s="212"/>
    </row>
    <row r="55" spans="3:16" x14ac:dyDescent="0.2">
      <c r="C55" s="197"/>
      <c r="D55" s="197"/>
      <c r="E55" s="197"/>
      <c r="F55" s="197"/>
      <c r="G55" s="197"/>
      <c r="H55" s="197"/>
      <c r="I55" s="197"/>
      <c r="J55" s="197"/>
      <c r="K55" s="197"/>
      <c r="L55" s="197"/>
      <c r="M55" s="197"/>
      <c r="N55" s="197"/>
      <c r="O55" s="197"/>
      <c r="P55" s="212"/>
    </row>
    <row r="56" spans="3:16" x14ac:dyDescent="0.2">
      <c r="C56" s="197"/>
      <c r="D56" s="197"/>
      <c r="E56" s="197"/>
      <c r="F56" s="197"/>
      <c r="G56" s="197"/>
      <c r="H56" s="197"/>
      <c r="I56" s="197"/>
      <c r="J56" s="197"/>
      <c r="K56" s="197"/>
      <c r="L56" s="197"/>
      <c r="M56" s="197"/>
      <c r="N56" s="197"/>
      <c r="O56" s="197"/>
      <c r="P56" s="212"/>
    </row>
    <row r="57" spans="3:16" x14ac:dyDescent="0.2">
      <c r="C57" s="197"/>
      <c r="D57" s="197"/>
      <c r="E57" s="197"/>
      <c r="F57" s="197"/>
      <c r="G57" s="197"/>
      <c r="H57" s="197"/>
      <c r="I57" s="197"/>
      <c r="J57" s="197"/>
      <c r="K57" s="197"/>
      <c r="L57" s="197"/>
      <c r="M57" s="197"/>
      <c r="N57" s="197"/>
      <c r="O57" s="197"/>
      <c r="P57" s="212"/>
    </row>
    <row r="58" spans="3:16" x14ac:dyDescent="0.2">
      <c r="C58" s="197"/>
      <c r="D58" s="197"/>
      <c r="E58" s="197"/>
      <c r="F58" s="197"/>
      <c r="G58" s="197"/>
      <c r="H58" s="197"/>
      <c r="I58" s="197"/>
      <c r="J58" s="197"/>
      <c r="K58" s="197"/>
      <c r="L58" s="197"/>
      <c r="M58" s="197"/>
      <c r="N58" s="197"/>
      <c r="O58" s="197"/>
      <c r="P58" s="212"/>
    </row>
    <row r="59" spans="3:16" x14ac:dyDescent="0.2">
      <c r="C59" s="197"/>
      <c r="D59" s="197"/>
      <c r="E59" s="197"/>
      <c r="F59" s="197"/>
      <c r="G59" s="197"/>
      <c r="H59" s="197"/>
      <c r="I59" s="197"/>
      <c r="J59" s="197"/>
      <c r="K59" s="197"/>
      <c r="L59" s="197"/>
      <c r="M59" s="197"/>
      <c r="N59" s="197"/>
      <c r="O59" s="197"/>
      <c r="P59" s="212"/>
    </row>
    <row r="60" spans="3:16" x14ac:dyDescent="0.2">
      <c r="C60" s="197"/>
      <c r="D60" s="197"/>
      <c r="E60" s="197"/>
      <c r="F60" s="197"/>
      <c r="G60" s="197"/>
      <c r="H60" s="197"/>
      <c r="I60" s="197"/>
      <c r="J60" s="197"/>
      <c r="K60" s="197"/>
      <c r="L60" s="197"/>
      <c r="M60" s="197"/>
      <c r="N60" s="197"/>
      <c r="O60" s="197"/>
      <c r="P60" s="212"/>
    </row>
    <row r="61" spans="3:16" x14ac:dyDescent="0.2">
      <c r="C61" s="197"/>
      <c r="D61" s="197"/>
      <c r="E61" s="197"/>
      <c r="F61" s="197"/>
      <c r="G61" s="197"/>
      <c r="H61" s="197"/>
      <c r="I61" s="197"/>
      <c r="J61" s="197"/>
      <c r="K61" s="197"/>
      <c r="L61" s="197"/>
      <c r="M61" s="197"/>
      <c r="N61" s="197"/>
      <c r="O61" s="197"/>
      <c r="P61" s="212"/>
    </row>
    <row r="62" spans="3:16" x14ac:dyDescent="0.2">
      <c r="C62" s="197"/>
      <c r="D62" s="197"/>
      <c r="E62" s="197"/>
      <c r="F62" s="197"/>
      <c r="G62" s="197"/>
      <c r="H62" s="197"/>
      <c r="I62" s="197"/>
      <c r="J62" s="197"/>
      <c r="K62" s="197"/>
      <c r="L62" s="197"/>
      <c r="M62" s="197"/>
      <c r="N62" s="197"/>
      <c r="O62" s="197"/>
      <c r="P62" s="212"/>
    </row>
    <row r="63" spans="3:16" x14ac:dyDescent="0.2">
      <c r="C63" s="197"/>
      <c r="D63" s="197"/>
      <c r="E63" s="197"/>
      <c r="F63" s="197"/>
      <c r="G63" s="197"/>
      <c r="H63" s="197"/>
      <c r="I63" s="197"/>
      <c r="J63" s="197"/>
      <c r="K63" s="197"/>
      <c r="L63" s="197"/>
      <c r="M63" s="197"/>
      <c r="N63" s="197"/>
      <c r="O63" s="197"/>
      <c r="P63" s="212"/>
    </row>
    <row r="64" spans="3:16" x14ac:dyDescent="0.2">
      <c r="C64" s="197"/>
      <c r="D64" s="197"/>
      <c r="E64" s="197"/>
      <c r="F64" s="197"/>
      <c r="G64" s="197"/>
      <c r="H64" s="197"/>
      <c r="I64" s="197"/>
      <c r="J64" s="197"/>
      <c r="K64" s="197"/>
      <c r="L64" s="197"/>
      <c r="M64" s="197"/>
      <c r="N64" s="197"/>
      <c r="O64" s="197"/>
      <c r="P64" s="212"/>
    </row>
    <row r="65" spans="3:16" x14ac:dyDescent="0.2">
      <c r="C65" s="197"/>
      <c r="D65" s="197"/>
      <c r="E65" s="197"/>
      <c r="F65" s="197"/>
      <c r="G65" s="197"/>
      <c r="H65" s="197"/>
      <c r="I65" s="197"/>
      <c r="J65" s="197"/>
      <c r="K65" s="197"/>
      <c r="L65" s="197"/>
      <c r="M65" s="197"/>
      <c r="N65" s="197"/>
      <c r="O65" s="197"/>
      <c r="P65" s="212"/>
    </row>
    <row r="66" spans="3:16" x14ac:dyDescent="0.2">
      <c r="C66" s="197"/>
      <c r="D66" s="197"/>
      <c r="E66" s="197"/>
      <c r="F66" s="197"/>
      <c r="G66" s="197"/>
      <c r="H66" s="197"/>
      <c r="I66" s="197"/>
      <c r="J66" s="197"/>
      <c r="K66" s="197"/>
      <c r="L66" s="197"/>
      <c r="M66" s="197"/>
      <c r="N66" s="197"/>
      <c r="O66" s="197"/>
      <c r="P66" s="212"/>
    </row>
    <row r="67" spans="3:16" x14ac:dyDescent="0.2">
      <c r="C67" s="197"/>
      <c r="D67" s="197"/>
      <c r="E67" s="197"/>
      <c r="F67" s="197"/>
      <c r="G67" s="197"/>
      <c r="H67" s="197"/>
      <c r="I67" s="197"/>
      <c r="J67" s="197"/>
      <c r="K67" s="197"/>
      <c r="L67" s="197"/>
      <c r="M67" s="197"/>
      <c r="N67" s="197"/>
      <c r="O67" s="197"/>
      <c r="P67" s="212"/>
    </row>
    <row r="68" spans="3:16" x14ac:dyDescent="0.2">
      <c r="C68" s="197"/>
      <c r="D68" s="197"/>
      <c r="E68" s="197"/>
      <c r="F68" s="197"/>
      <c r="G68" s="197"/>
      <c r="H68" s="197"/>
      <c r="I68" s="197"/>
      <c r="J68" s="197"/>
      <c r="K68" s="197"/>
      <c r="L68" s="197"/>
      <c r="M68" s="197"/>
      <c r="N68" s="197"/>
      <c r="O68" s="197"/>
      <c r="P68" s="212"/>
    </row>
    <row r="69" spans="3:16" x14ac:dyDescent="0.2">
      <c r="C69" s="197"/>
      <c r="D69" s="197"/>
      <c r="E69" s="197"/>
      <c r="F69" s="197"/>
      <c r="G69" s="197"/>
      <c r="H69" s="197"/>
      <c r="I69" s="197"/>
      <c r="J69" s="197"/>
      <c r="K69" s="197"/>
      <c r="L69" s="197"/>
      <c r="M69" s="197"/>
      <c r="N69" s="197"/>
      <c r="O69" s="197"/>
      <c r="P69" s="212"/>
    </row>
    <row r="70" spans="3:16" x14ac:dyDescent="0.2">
      <c r="C70" s="197"/>
      <c r="D70" s="197"/>
      <c r="E70" s="197"/>
      <c r="F70" s="197"/>
      <c r="G70" s="197"/>
      <c r="H70" s="197"/>
      <c r="I70" s="197"/>
      <c r="J70" s="197"/>
      <c r="K70" s="197"/>
      <c r="L70" s="197"/>
      <c r="M70" s="197"/>
      <c r="N70" s="197"/>
      <c r="O70" s="197"/>
      <c r="P70" s="212"/>
    </row>
    <row r="71" spans="3:16" x14ac:dyDescent="0.2">
      <c r="C71" s="197"/>
      <c r="D71" s="197"/>
      <c r="E71" s="197"/>
      <c r="F71" s="197"/>
      <c r="G71" s="197"/>
      <c r="H71" s="197"/>
      <c r="I71" s="197"/>
      <c r="J71" s="197"/>
      <c r="K71" s="197"/>
      <c r="L71" s="197"/>
      <c r="M71" s="197"/>
      <c r="N71" s="197"/>
      <c r="O71" s="197"/>
      <c r="P71" s="212"/>
    </row>
    <row r="72" spans="3:16" x14ac:dyDescent="0.2">
      <c r="C72" s="197"/>
      <c r="D72" s="197"/>
      <c r="E72" s="197"/>
      <c r="F72" s="197"/>
      <c r="G72" s="197"/>
      <c r="H72" s="197"/>
      <c r="I72" s="197"/>
      <c r="J72" s="197"/>
      <c r="K72" s="197"/>
      <c r="L72" s="197"/>
      <c r="M72" s="197"/>
      <c r="N72" s="197"/>
      <c r="O72" s="197"/>
      <c r="P72" s="212"/>
    </row>
    <row r="73" spans="3:16" x14ac:dyDescent="0.2">
      <c r="C73" s="197"/>
      <c r="D73" s="197"/>
      <c r="E73" s="197"/>
      <c r="F73" s="197"/>
      <c r="G73" s="197"/>
      <c r="H73" s="197"/>
      <c r="I73" s="197"/>
      <c r="J73" s="197"/>
      <c r="K73" s="197"/>
      <c r="L73" s="197"/>
      <c r="M73" s="197"/>
      <c r="N73" s="197"/>
      <c r="O73" s="197"/>
      <c r="P73" s="212"/>
    </row>
    <row r="74" spans="3:16" x14ac:dyDescent="0.2">
      <c r="C74" s="197"/>
      <c r="D74" s="197"/>
      <c r="E74" s="197"/>
      <c r="F74" s="197"/>
      <c r="G74" s="197"/>
      <c r="H74" s="197"/>
      <c r="I74" s="197"/>
      <c r="J74" s="197"/>
      <c r="K74" s="197"/>
      <c r="L74" s="197"/>
      <c r="M74" s="197"/>
      <c r="N74" s="197"/>
      <c r="O74" s="197"/>
      <c r="P74" s="212"/>
    </row>
    <row r="75" spans="3:16" x14ac:dyDescent="0.2">
      <c r="C75" s="197"/>
      <c r="D75" s="197"/>
      <c r="E75" s="197"/>
      <c r="F75" s="197"/>
      <c r="G75" s="197"/>
      <c r="H75" s="197"/>
      <c r="I75" s="197"/>
      <c r="J75" s="197"/>
      <c r="K75" s="197"/>
      <c r="L75" s="197"/>
      <c r="M75" s="197"/>
      <c r="N75" s="197"/>
      <c r="O75" s="197"/>
      <c r="P75" s="212"/>
    </row>
    <row r="76" spans="3:16" x14ac:dyDescent="0.2">
      <c r="C76" s="197"/>
      <c r="D76" s="197"/>
      <c r="E76" s="197"/>
      <c r="F76" s="197"/>
      <c r="G76" s="197"/>
      <c r="H76" s="197"/>
      <c r="I76" s="197"/>
      <c r="J76" s="197"/>
      <c r="K76" s="197"/>
      <c r="L76" s="197"/>
      <c r="M76" s="197"/>
      <c r="N76" s="197"/>
      <c r="O76" s="197"/>
      <c r="P76" s="212"/>
    </row>
    <row r="77" spans="3:16" x14ac:dyDescent="0.2">
      <c r="C77" s="197"/>
      <c r="D77" s="197"/>
      <c r="E77" s="197"/>
      <c r="F77" s="197"/>
      <c r="G77" s="197"/>
      <c r="H77" s="197"/>
      <c r="I77" s="197"/>
      <c r="J77" s="197"/>
      <c r="K77" s="197"/>
      <c r="L77" s="197"/>
      <c r="M77" s="197"/>
      <c r="N77" s="197"/>
      <c r="O77" s="197"/>
      <c r="P77" s="212"/>
    </row>
    <row r="78" spans="3:16" x14ac:dyDescent="0.2">
      <c r="C78" s="197"/>
      <c r="D78" s="197"/>
      <c r="E78" s="197"/>
      <c r="F78" s="197"/>
      <c r="G78" s="197"/>
      <c r="H78" s="197"/>
      <c r="I78" s="197"/>
      <c r="J78" s="197"/>
      <c r="K78" s="197"/>
      <c r="L78" s="197"/>
      <c r="M78" s="197"/>
      <c r="N78" s="197"/>
      <c r="O78" s="197"/>
      <c r="P78" s="212"/>
    </row>
    <row r="79" spans="3:16" x14ac:dyDescent="0.2">
      <c r="C79" s="197"/>
      <c r="D79" s="197"/>
      <c r="E79" s="197"/>
      <c r="F79" s="197"/>
      <c r="G79" s="197"/>
      <c r="H79" s="197"/>
      <c r="I79" s="197"/>
      <c r="J79" s="197"/>
      <c r="K79" s="197"/>
      <c r="L79" s="197"/>
      <c r="M79" s="197"/>
      <c r="N79" s="197"/>
      <c r="O79" s="197"/>
      <c r="P79" s="212"/>
    </row>
    <row r="80" spans="3:16" x14ac:dyDescent="0.2">
      <c r="C80" s="197"/>
      <c r="D80" s="197"/>
      <c r="E80" s="197"/>
      <c r="F80" s="197"/>
      <c r="G80" s="197"/>
      <c r="H80" s="197"/>
      <c r="I80" s="197"/>
      <c r="J80" s="197"/>
      <c r="K80" s="197"/>
      <c r="L80" s="197"/>
      <c r="M80" s="197"/>
      <c r="N80" s="197"/>
      <c r="O80" s="197"/>
      <c r="P80" s="212"/>
    </row>
    <row r="81" spans="3:16" x14ac:dyDescent="0.2">
      <c r="C81" s="197"/>
      <c r="D81" s="197"/>
      <c r="E81" s="197"/>
      <c r="F81" s="197"/>
      <c r="G81" s="197"/>
      <c r="H81" s="197"/>
      <c r="I81" s="197"/>
      <c r="J81" s="197"/>
      <c r="K81" s="197"/>
      <c r="L81" s="197"/>
      <c r="M81" s="197"/>
      <c r="N81" s="197"/>
      <c r="O81" s="197"/>
      <c r="P81" s="212"/>
    </row>
    <row r="82" spans="3:16" x14ac:dyDescent="0.2">
      <c r="C82" s="197"/>
      <c r="D82" s="197"/>
      <c r="E82" s="197"/>
      <c r="F82" s="197"/>
      <c r="G82" s="197"/>
      <c r="H82" s="197"/>
      <c r="I82" s="197"/>
      <c r="J82" s="197"/>
      <c r="K82" s="197"/>
      <c r="L82" s="197"/>
      <c r="M82" s="197"/>
      <c r="N82" s="197"/>
      <c r="O82" s="197"/>
      <c r="P82" s="212"/>
    </row>
    <row r="83" spans="3:16" x14ac:dyDescent="0.2">
      <c r="C83" s="197"/>
      <c r="D83" s="197"/>
      <c r="E83" s="197"/>
      <c r="F83" s="197"/>
      <c r="G83" s="197"/>
      <c r="H83" s="197"/>
      <c r="I83" s="197"/>
      <c r="J83" s="197"/>
      <c r="K83" s="197"/>
      <c r="L83" s="197"/>
      <c r="M83" s="197"/>
      <c r="N83" s="197"/>
      <c r="O83" s="197"/>
      <c r="P83" s="212"/>
    </row>
    <row r="84" spans="3:16" x14ac:dyDescent="0.2">
      <c r="C84" s="197"/>
      <c r="D84" s="197"/>
      <c r="E84" s="197"/>
      <c r="F84" s="197"/>
      <c r="G84" s="197"/>
      <c r="H84" s="197"/>
      <c r="I84" s="197"/>
      <c r="J84" s="197"/>
      <c r="K84" s="197"/>
      <c r="L84" s="197"/>
      <c r="M84" s="197"/>
      <c r="N84" s="197"/>
      <c r="O84" s="197"/>
      <c r="P84" s="212"/>
    </row>
    <row r="85" spans="3:16" x14ac:dyDescent="0.2">
      <c r="C85" s="197"/>
      <c r="D85" s="197"/>
      <c r="E85" s="197"/>
      <c r="F85" s="197"/>
      <c r="G85" s="197"/>
      <c r="H85" s="197"/>
      <c r="I85" s="197"/>
      <c r="J85" s="197"/>
      <c r="K85" s="197"/>
      <c r="L85" s="197"/>
      <c r="M85" s="197"/>
      <c r="N85" s="197"/>
      <c r="O85" s="197"/>
      <c r="P85" s="212"/>
    </row>
    <row r="86" spans="3:16" x14ac:dyDescent="0.2">
      <c r="C86" s="197"/>
      <c r="D86" s="197"/>
      <c r="E86" s="197"/>
      <c r="F86" s="197"/>
      <c r="G86" s="197"/>
      <c r="H86" s="197"/>
      <c r="I86" s="197"/>
      <c r="J86" s="197"/>
      <c r="K86" s="197"/>
      <c r="L86" s="197"/>
      <c r="M86" s="197"/>
      <c r="N86" s="197"/>
      <c r="O86" s="197"/>
      <c r="P86" s="212"/>
    </row>
    <row r="87" spans="3:16" x14ac:dyDescent="0.2">
      <c r="C87" s="197"/>
      <c r="D87" s="197"/>
      <c r="E87" s="197"/>
      <c r="F87" s="197"/>
      <c r="G87" s="197"/>
      <c r="H87" s="197"/>
      <c r="I87" s="197"/>
      <c r="J87" s="197"/>
      <c r="K87" s="197"/>
      <c r="L87" s="197"/>
      <c r="M87" s="197"/>
      <c r="N87" s="197"/>
      <c r="O87" s="197"/>
      <c r="P87" s="212"/>
    </row>
    <row r="88" spans="3:16" x14ac:dyDescent="0.2">
      <c r="C88" s="197"/>
      <c r="D88" s="197"/>
      <c r="E88" s="197"/>
      <c r="F88" s="197"/>
      <c r="G88" s="197"/>
      <c r="H88" s="197"/>
      <c r="I88" s="197"/>
      <c r="J88" s="197"/>
      <c r="K88" s="197"/>
      <c r="L88" s="197"/>
      <c r="M88" s="197"/>
      <c r="N88" s="197"/>
      <c r="O88" s="197"/>
      <c r="P88" s="212"/>
    </row>
    <row r="89" spans="3:16" x14ac:dyDescent="0.2">
      <c r="C89" s="197"/>
      <c r="D89" s="197"/>
      <c r="E89" s="197"/>
      <c r="F89" s="197"/>
      <c r="G89" s="197"/>
      <c r="H89" s="197"/>
      <c r="I89" s="197"/>
      <c r="J89" s="197"/>
      <c r="K89" s="197"/>
      <c r="L89" s="197"/>
      <c r="M89" s="197"/>
      <c r="N89" s="197"/>
      <c r="O89" s="197"/>
      <c r="P89" s="212"/>
    </row>
    <row r="90" spans="3:16" x14ac:dyDescent="0.2">
      <c r="C90" s="197"/>
      <c r="D90" s="197"/>
      <c r="E90" s="197"/>
      <c r="F90" s="197"/>
      <c r="G90" s="197"/>
      <c r="H90" s="197"/>
      <c r="I90" s="197"/>
      <c r="J90" s="197"/>
      <c r="K90" s="197"/>
      <c r="L90" s="197"/>
      <c r="M90" s="197"/>
      <c r="N90" s="197"/>
      <c r="O90" s="197"/>
      <c r="P90" s="212"/>
    </row>
    <row r="91" spans="3:16" x14ac:dyDescent="0.2">
      <c r="C91" s="197"/>
      <c r="D91" s="197"/>
      <c r="E91" s="197"/>
      <c r="F91" s="197"/>
      <c r="G91" s="197"/>
      <c r="H91" s="197"/>
      <c r="I91" s="197"/>
      <c r="J91" s="197"/>
      <c r="K91" s="197"/>
      <c r="L91" s="197"/>
      <c r="M91" s="197"/>
      <c r="N91" s="197"/>
      <c r="O91" s="197"/>
      <c r="P91" s="212"/>
    </row>
    <row r="92" spans="3:16" x14ac:dyDescent="0.2">
      <c r="C92" s="197"/>
      <c r="D92" s="197"/>
      <c r="E92" s="197"/>
      <c r="F92" s="197"/>
      <c r="G92" s="197"/>
      <c r="H92" s="197"/>
      <c r="I92" s="197"/>
      <c r="J92" s="197"/>
      <c r="K92" s="197"/>
      <c r="L92" s="197"/>
      <c r="M92" s="197"/>
      <c r="N92" s="197"/>
      <c r="O92" s="197"/>
      <c r="P92" s="212"/>
    </row>
    <row r="93" spans="3:16" x14ac:dyDescent="0.2">
      <c r="C93" s="197"/>
      <c r="D93" s="197"/>
      <c r="E93" s="197"/>
      <c r="F93" s="197"/>
      <c r="G93" s="197"/>
      <c r="H93" s="197"/>
      <c r="I93" s="197"/>
      <c r="J93" s="197"/>
      <c r="K93" s="197"/>
      <c r="L93" s="197"/>
      <c r="M93" s="197"/>
      <c r="N93" s="197"/>
      <c r="O93" s="197"/>
      <c r="P93" s="212"/>
    </row>
    <row r="94" spans="3:16" x14ac:dyDescent="0.2">
      <c r="C94" s="197"/>
      <c r="D94" s="197"/>
      <c r="E94" s="197"/>
      <c r="F94" s="197"/>
      <c r="G94" s="197"/>
      <c r="H94" s="197"/>
      <c r="I94" s="197"/>
      <c r="J94" s="197"/>
      <c r="K94" s="197"/>
      <c r="L94" s="197"/>
      <c r="M94" s="197"/>
      <c r="N94" s="197"/>
      <c r="O94" s="197"/>
      <c r="P94" s="212"/>
    </row>
    <row r="95" spans="3:16" x14ac:dyDescent="0.2">
      <c r="C95" s="197"/>
      <c r="D95" s="197"/>
      <c r="E95" s="197"/>
      <c r="F95" s="197"/>
      <c r="G95" s="197"/>
      <c r="H95" s="197"/>
      <c r="I95" s="197"/>
      <c r="J95" s="197"/>
      <c r="K95" s="197"/>
      <c r="L95" s="197"/>
      <c r="M95" s="197"/>
      <c r="N95" s="197"/>
      <c r="O95" s="197"/>
      <c r="P95" s="212"/>
    </row>
    <row r="96" spans="3:16" x14ac:dyDescent="0.2">
      <c r="C96" s="197"/>
      <c r="D96" s="197"/>
      <c r="E96" s="197"/>
      <c r="F96" s="197"/>
      <c r="G96" s="197"/>
      <c r="H96" s="197"/>
      <c r="I96" s="197"/>
      <c r="J96" s="197"/>
      <c r="K96" s="197"/>
      <c r="L96" s="197"/>
      <c r="M96" s="197"/>
      <c r="N96" s="197"/>
      <c r="O96" s="197"/>
      <c r="P96" s="212"/>
    </row>
    <row r="97" spans="3:16" x14ac:dyDescent="0.2">
      <c r="C97" s="197"/>
      <c r="D97" s="197"/>
      <c r="E97" s="197"/>
      <c r="F97" s="197"/>
      <c r="G97" s="197"/>
      <c r="H97" s="197"/>
      <c r="I97" s="197"/>
      <c r="J97" s="197"/>
      <c r="K97" s="197"/>
      <c r="L97" s="197"/>
      <c r="M97" s="197"/>
      <c r="N97" s="197"/>
      <c r="O97" s="197"/>
      <c r="P97" s="212"/>
    </row>
    <row r="98" spans="3:16" x14ac:dyDescent="0.2">
      <c r="C98" s="197"/>
      <c r="D98" s="197"/>
      <c r="E98" s="197"/>
      <c r="F98" s="197"/>
      <c r="G98" s="197"/>
      <c r="H98" s="197"/>
      <c r="I98" s="197"/>
      <c r="J98" s="197"/>
      <c r="K98" s="197"/>
      <c r="L98" s="197"/>
      <c r="M98" s="197"/>
      <c r="N98" s="197"/>
      <c r="O98" s="197"/>
      <c r="P98" s="212"/>
    </row>
    <row r="99" spans="3:16" x14ac:dyDescent="0.2">
      <c r="C99" s="197"/>
      <c r="D99" s="197"/>
      <c r="E99" s="197"/>
      <c r="F99" s="197"/>
      <c r="G99" s="197"/>
      <c r="H99" s="197"/>
      <c r="I99" s="197"/>
      <c r="J99" s="197"/>
      <c r="K99" s="197"/>
      <c r="L99" s="197"/>
      <c r="M99" s="197"/>
      <c r="N99" s="197"/>
      <c r="O99" s="197"/>
      <c r="P99" s="212"/>
    </row>
    <row r="100" spans="3:16" x14ac:dyDescent="0.2">
      <c r="C100" s="197"/>
      <c r="D100" s="197"/>
      <c r="E100" s="197"/>
      <c r="F100" s="197"/>
      <c r="G100" s="197"/>
      <c r="H100" s="197"/>
      <c r="I100" s="197"/>
      <c r="J100" s="197"/>
      <c r="K100" s="197"/>
      <c r="L100" s="197"/>
      <c r="M100" s="197"/>
      <c r="N100" s="197"/>
      <c r="O100" s="197"/>
      <c r="P100" s="212"/>
    </row>
    <row r="101" spans="3:16" x14ac:dyDescent="0.2">
      <c r="C101" s="197"/>
      <c r="D101" s="197"/>
      <c r="E101" s="197"/>
      <c r="F101" s="197"/>
      <c r="G101" s="197"/>
      <c r="H101" s="197"/>
      <c r="I101" s="197"/>
      <c r="J101" s="197"/>
      <c r="K101" s="197"/>
      <c r="L101" s="197"/>
      <c r="M101" s="197"/>
      <c r="N101" s="197"/>
      <c r="O101" s="197"/>
      <c r="P101" s="212"/>
    </row>
    <row r="102" spans="3:16" x14ac:dyDescent="0.2">
      <c r="C102" s="197"/>
      <c r="D102" s="197"/>
      <c r="E102" s="197"/>
      <c r="F102" s="197"/>
      <c r="G102" s="197"/>
      <c r="H102" s="197"/>
      <c r="I102" s="197"/>
      <c r="J102" s="197"/>
      <c r="K102" s="197"/>
      <c r="L102" s="197"/>
      <c r="M102" s="197"/>
      <c r="N102" s="197"/>
      <c r="O102" s="197"/>
      <c r="P102" s="212"/>
    </row>
    <row r="103" spans="3:16" x14ac:dyDescent="0.2">
      <c r="C103" s="197"/>
      <c r="D103" s="197"/>
      <c r="E103" s="197"/>
      <c r="F103" s="197"/>
      <c r="G103" s="197"/>
      <c r="H103" s="197"/>
      <c r="I103" s="197"/>
      <c r="J103" s="197"/>
      <c r="K103" s="197"/>
      <c r="L103" s="197"/>
      <c r="M103" s="197"/>
      <c r="N103" s="197"/>
      <c r="O103" s="197"/>
      <c r="P103" s="212"/>
    </row>
    <row r="104" spans="3:16" x14ac:dyDescent="0.2">
      <c r="C104" s="197"/>
      <c r="D104" s="197"/>
      <c r="E104" s="197"/>
      <c r="F104" s="197"/>
      <c r="G104" s="197"/>
      <c r="H104" s="197"/>
      <c r="I104" s="197"/>
      <c r="J104" s="197"/>
      <c r="K104" s="197"/>
      <c r="L104" s="197"/>
      <c r="M104" s="197"/>
      <c r="N104" s="197"/>
      <c r="O104" s="197"/>
      <c r="P104" s="212"/>
    </row>
    <row r="105" spans="3:16" x14ac:dyDescent="0.2">
      <c r="C105" s="197"/>
      <c r="D105" s="197"/>
      <c r="E105" s="197"/>
      <c r="F105" s="197"/>
      <c r="G105" s="197"/>
      <c r="H105" s="197"/>
      <c r="I105" s="197"/>
      <c r="J105" s="197"/>
      <c r="K105" s="197"/>
      <c r="L105" s="197"/>
      <c r="M105" s="197"/>
      <c r="N105" s="197"/>
      <c r="O105" s="197"/>
      <c r="P105" s="212"/>
    </row>
    <row r="106" spans="3:16" x14ac:dyDescent="0.2">
      <c r="C106" s="197"/>
      <c r="D106" s="197"/>
      <c r="E106" s="197"/>
      <c r="F106" s="197"/>
      <c r="G106" s="197"/>
      <c r="H106" s="197"/>
      <c r="I106" s="197"/>
      <c r="J106" s="197"/>
      <c r="K106" s="197"/>
      <c r="L106" s="197"/>
      <c r="M106" s="197"/>
      <c r="N106" s="197"/>
      <c r="O106" s="197"/>
      <c r="P106" s="212"/>
    </row>
    <row r="107" spans="3:16" x14ac:dyDescent="0.2">
      <c r="C107" s="197"/>
      <c r="D107" s="197"/>
      <c r="E107" s="197"/>
      <c r="F107" s="197"/>
      <c r="G107" s="197"/>
      <c r="H107" s="197"/>
      <c r="I107" s="197"/>
      <c r="J107" s="197"/>
      <c r="K107" s="197"/>
      <c r="L107" s="197"/>
      <c r="M107" s="197"/>
      <c r="N107" s="197"/>
      <c r="O107" s="197"/>
      <c r="P107" s="212"/>
    </row>
    <row r="108" spans="3:16" x14ac:dyDescent="0.2">
      <c r="C108" s="197"/>
      <c r="D108" s="197"/>
      <c r="E108" s="197"/>
      <c r="F108" s="197"/>
      <c r="G108" s="197"/>
      <c r="H108" s="197"/>
      <c r="I108" s="197"/>
      <c r="J108" s="197"/>
      <c r="K108" s="197"/>
      <c r="L108" s="197"/>
      <c r="M108" s="197"/>
      <c r="N108" s="197"/>
      <c r="O108" s="197"/>
      <c r="P108" s="212"/>
    </row>
    <row r="109" spans="3:16" x14ac:dyDescent="0.2">
      <c r="C109" s="197"/>
      <c r="D109" s="197"/>
      <c r="E109" s="197"/>
      <c r="F109" s="197"/>
      <c r="G109" s="197"/>
      <c r="H109" s="197"/>
      <c r="I109" s="197"/>
      <c r="J109" s="197"/>
      <c r="K109" s="197"/>
      <c r="L109" s="197"/>
      <c r="M109" s="197"/>
      <c r="N109" s="197"/>
      <c r="O109" s="197"/>
      <c r="P109" s="212"/>
    </row>
    <row r="110" spans="3:16" x14ac:dyDescent="0.2">
      <c r="C110" s="197"/>
      <c r="D110" s="197"/>
      <c r="E110" s="197"/>
      <c r="F110" s="197"/>
      <c r="G110" s="197"/>
      <c r="H110" s="197"/>
      <c r="I110" s="197"/>
      <c r="J110" s="197"/>
      <c r="K110" s="197"/>
      <c r="L110" s="197"/>
      <c r="M110" s="197"/>
      <c r="N110" s="197"/>
      <c r="O110" s="197"/>
      <c r="P110" s="212"/>
    </row>
    <row r="111" spans="3:16" x14ac:dyDescent="0.2">
      <c r="C111" s="197"/>
      <c r="D111" s="197"/>
      <c r="E111" s="197"/>
      <c r="F111" s="197"/>
      <c r="G111" s="197"/>
      <c r="H111" s="197"/>
      <c r="I111" s="197"/>
      <c r="J111" s="197"/>
      <c r="K111" s="197"/>
      <c r="L111" s="197"/>
      <c r="M111" s="197"/>
      <c r="N111" s="197"/>
      <c r="O111" s="197"/>
      <c r="P111" s="212"/>
    </row>
    <row r="112" spans="3:16" x14ac:dyDescent="0.2">
      <c r="C112" s="197"/>
      <c r="D112" s="197"/>
      <c r="E112" s="197"/>
      <c r="F112" s="197"/>
      <c r="G112" s="197"/>
      <c r="H112" s="197"/>
      <c r="I112" s="197"/>
      <c r="J112" s="197"/>
      <c r="K112" s="197"/>
      <c r="L112" s="197"/>
      <c r="M112" s="197"/>
      <c r="N112" s="197"/>
      <c r="O112" s="197"/>
      <c r="P112" s="212"/>
    </row>
    <row r="113" spans="3:16" x14ac:dyDescent="0.2">
      <c r="C113" s="197"/>
      <c r="D113" s="197"/>
      <c r="E113" s="197"/>
      <c r="F113" s="197"/>
      <c r="G113" s="197"/>
      <c r="H113" s="197"/>
      <c r="I113" s="197"/>
      <c r="J113" s="197"/>
      <c r="K113" s="197"/>
      <c r="L113" s="197"/>
      <c r="M113" s="197"/>
      <c r="N113" s="197"/>
      <c r="O113" s="197"/>
      <c r="P113" s="212"/>
    </row>
    <row r="114" spans="3:16" x14ac:dyDescent="0.2">
      <c r="C114" s="197"/>
      <c r="D114" s="197"/>
      <c r="E114" s="197"/>
      <c r="F114" s="197"/>
      <c r="G114" s="197"/>
      <c r="H114" s="197"/>
      <c r="I114" s="197"/>
      <c r="J114" s="197"/>
      <c r="K114" s="197"/>
      <c r="L114" s="197"/>
      <c r="M114" s="197"/>
      <c r="N114" s="197"/>
      <c r="O114" s="197"/>
      <c r="P114" s="212"/>
    </row>
    <row r="115" spans="3:16" x14ac:dyDescent="0.2">
      <c r="C115" s="197"/>
      <c r="D115" s="197"/>
      <c r="E115" s="197"/>
      <c r="F115" s="197"/>
      <c r="G115" s="197"/>
      <c r="H115" s="197"/>
      <c r="I115" s="197"/>
      <c r="J115" s="197"/>
      <c r="K115" s="197"/>
      <c r="L115" s="197"/>
      <c r="M115" s="197"/>
      <c r="N115" s="197"/>
      <c r="O115" s="197"/>
      <c r="P115" s="212"/>
    </row>
    <row r="116" spans="3:16" x14ac:dyDescent="0.2">
      <c r="C116" s="197"/>
      <c r="D116" s="197"/>
      <c r="E116" s="197"/>
      <c r="F116" s="197"/>
      <c r="G116" s="197"/>
      <c r="H116" s="197"/>
      <c r="I116" s="197"/>
      <c r="J116" s="197"/>
      <c r="K116" s="197"/>
      <c r="L116" s="197"/>
      <c r="M116" s="197"/>
      <c r="N116" s="197"/>
      <c r="O116" s="197"/>
      <c r="P116" s="212"/>
    </row>
    <row r="117" spans="3:16" x14ac:dyDescent="0.2">
      <c r="C117" s="197"/>
      <c r="D117" s="197"/>
      <c r="E117" s="197"/>
      <c r="F117" s="197"/>
      <c r="G117" s="197"/>
      <c r="H117" s="197"/>
      <c r="I117" s="197"/>
      <c r="J117" s="197"/>
      <c r="K117" s="197"/>
      <c r="L117" s="197"/>
      <c r="M117" s="197"/>
      <c r="N117" s="197"/>
      <c r="O117" s="197"/>
      <c r="P117" s="212"/>
    </row>
    <row r="118" spans="3:16" x14ac:dyDescent="0.2">
      <c r="C118" s="197"/>
      <c r="D118" s="197"/>
      <c r="E118" s="197"/>
      <c r="F118" s="197"/>
      <c r="G118" s="197"/>
      <c r="H118" s="197"/>
      <c r="I118" s="197"/>
      <c r="J118" s="197"/>
      <c r="K118" s="197"/>
      <c r="L118" s="197"/>
      <c r="M118" s="197"/>
      <c r="N118" s="197"/>
      <c r="O118" s="197"/>
      <c r="P118" s="212"/>
    </row>
    <row r="119" spans="3:16" x14ac:dyDescent="0.2">
      <c r="C119" s="197"/>
      <c r="D119" s="197"/>
      <c r="E119" s="197"/>
      <c r="F119" s="197"/>
      <c r="G119" s="197"/>
      <c r="H119" s="197"/>
      <c r="I119" s="197"/>
      <c r="J119" s="197"/>
      <c r="K119" s="197"/>
      <c r="L119" s="197"/>
      <c r="M119" s="197"/>
      <c r="N119" s="197"/>
      <c r="O119" s="197"/>
      <c r="P119" s="212"/>
    </row>
    <row r="120" spans="3:16" x14ac:dyDescent="0.2">
      <c r="C120" s="197"/>
      <c r="D120" s="197"/>
      <c r="E120" s="197"/>
      <c r="F120" s="197"/>
      <c r="G120" s="197"/>
      <c r="H120" s="197"/>
      <c r="I120" s="197"/>
      <c r="J120" s="197"/>
      <c r="K120" s="197"/>
      <c r="L120" s="197"/>
      <c r="M120" s="197"/>
      <c r="N120" s="197"/>
      <c r="O120" s="197"/>
      <c r="P120" s="212"/>
    </row>
    <row r="121" spans="3:16" x14ac:dyDescent="0.2">
      <c r="C121" s="197"/>
      <c r="D121" s="197"/>
      <c r="E121" s="197"/>
      <c r="F121" s="197"/>
      <c r="G121" s="197"/>
      <c r="H121" s="197"/>
      <c r="I121" s="197"/>
      <c r="J121" s="197"/>
      <c r="K121" s="197"/>
      <c r="L121" s="197"/>
      <c r="M121" s="197"/>
      <c r="N121" s="197"/>
      <c r="O121" s="197"/>
      <c r="P121" s="212"/>
    </row>
    <row r="122" spans="3:16" x14ac:dyDescent="0.2">
      <c r="C122" s="197"/>
      <c r="D122" s="197"/>
      <c r="E122" s="197"/>
      <c r="F122" s="197"/>
      <c r="G122" s="197"/>
      <c r="H122" s="197"/>
      <c r="I122" s="197"/>
      <c r="J122" s="197"/>
      <c r="K122" s="197"/>
      <c r="L122" s="197"/>
      <c r="M122" s="197"/>
      <c r="N122" s="197"/>
      <c r="O122" s="197"/>
      <c r="P122" s="212"/>
    </row>
    <row r="123" spans="3:16" x14ac:dyDescent="0.2">
      <c r="C123" s="197"/>
      <c r="D123" s="197"/>
      <c r="E123" s="197"/>
      <c r="F123" s="197"/>
      <c r="G123" s="197"/>
      <c r="H123" s="197"/>
      <c r="I123" s="197"/>
      <c r="J123" s="197"/>
      <c r="K123" s="197"/>
      <c r="L123" s="197"/>
      <c r="M123" s="197"/>
      <c r="N123" s="197"/>
      <c r="O123" s="197"/>
      <c r="P123" s="212"/>
    </row>
    <row r="124" spans="3:16" x14ac:dyDescent="0.2">
      <c r="C124" s="197"/>
      <c r="D124" s="197"/>
      <c r="E124" s="197"/>
      <c r="F124" s="197"/>
      <c r="G124" s="197"/>
      <c r="H124" s="197"/>
      <c r="I124" s="197"/>
      <c r="J124" s="197"/>
      <c r="K124" s="197"/>
      <c r="L124" s="197"/>
      <c r="M124" s="197"/>
      <c r="N124" s="197"/>
      <c r="O124" s="197"/>
      <c r="P124" s="212"/>
    </row>
    <row r="125" spans="3:16" x14ac:dyDescent="0.2">
      <c r="C125" s="197"/>
      <c r="D125" s="197"/>
      <c r="E125" s="197"/>
      <c r="F125" s="197"/>
      <c r="G125" s="197"/>
      <c r="H125" s="197"/>
      <c r="I125" s="197"/>
      <c r="J125" s="197"/>
      <c r="K125" s="197"/>
      <c r="L125" s="197"/>
      <c r="M125" s="197"/>
      <c r="N125" s="197"/>
      <c r="O125" s="197"/>
      <c r="P125" s="212"/>
    </row>
    <row r="126" spans="3:16" x14ac:dyDescent="0.2">
      <c r="C126" s="197"/>
      <c r="D126" s="197"/>
      <c r="E126" s="197"/>
      <c r="F126" s="197"/>
      <c r="G126" s="197"/>
      <c r="H126" s="197"/>
      <c r="I126" s="197"/>
      <c r="J126" s="197"/>
      <c r="K126" s="197"/>
      <c r="L126" s="197"/>
      <c r="M126" s="197"/>
      <c r="N126" s="197"/>
      <c r="O126" s="197"/>
      <c r="P126" s="212"/>
    </row>
    <row r="127" spans="3:16" x14ac:dyDescent="0.2">
      <c r="C127" s="197"/>
      <c r="D127" s="197"/>
      <c r="E127" s="197"/>
      <c r="F127" s="197"/>
      <c r="G127" s="197"/>
      <c r="H127" s="197"/>
      <c r="I127" s="197"/>
      <c r="J127" s="197"/>
      <c r="K127" s="197"/>
      <c r="L127" s="197"/>
      <c r="M127" s="197"/>
      <c r="N127" s="197"/>
      <c r="O127" s="197"/>
      <c r="P127" s="212"/>
    </row>
    <row r="128" spans="3:16" x14ac:dyDescent="0.2">
      <c r="C128" s="197"/>
      <c r="D128" s="197"/>
      <c r="E128" s="197"/>
      <c r="F128" s="197"/>
      <c r="G128" s="197"/>
      <c r="H128" s="197"/>
      <c r="I128" s="197"/>
      <c r="J128" s="197"/>
      <c r="K128" s="197"/>
      <c r="L128" s="197"/>
      <c r="M128" s="197"/>
      <c r="N128" s="197"/>
      <c r="O128" s="197"/>
      <c r="P128" s="212"/>
    </row>
    <row r="129" spans="3:16" x14ac:dyDescent="0.2">
      <c r="C129" s="197"/>
      <c r="D129" s="197"/>
      <c r="E129" s="197"/>
      <c r="F129" s="197"/>
      <c r="G129" s="197"/>
      <c r="H129" s="197"/>
      <c r="I129" s="197"/>
      <c r="J129" s="197"/>
      <c r="K129" s="197"/>
      <c r="L129" s="197"/>
      <c r="M129" s="197"/>
      <c r="N129" s="197"/>
      <c r="O129" s="197"/>
      <c r="P129" s="212"/>
    </row>
    <row r="130" spans="3:16" x14ac:dyDescent="0.2">
      <c r="C130" s="197"/>
      <c r="D130" s="197"/>
      <c r="E130" s="197"/>
      <c r="F130" s="197"/>
      <c r="G130" s="197"/>
      <c r="H130" s="197"/>
      <c r="I130" s="197"/>
      <c r="J130" s="197"/>
      <c r="K130" s="197"/>
      <c r="L130" s="197"/>
      <c r="M130" s="197"/>
      <c r="N130" s="197"/>
      <c r="O130" s="197"/>
      <c r="P130" s="212"/>
    </row>
    <row r="131" spans="3:16" x14ac:dyDescent="0.2">
      <c r="C131" s="197"/>
      <c r="D131" s="197"/>
      <c r="E131" s="197"/>
      <c r="F131" s="197"/>
      <c r="G131" s="197"/>
      <c r="H131" s="197"/>
      <c r="I131" s="197"/>
      <c r="J131" s="197"/>
      <c r="K131" s="197"/>
      <c r="L131" s="197"/>
      <c r="M131" s="197"/>
      <c r="N131" s="197"/>
      <c r="O131" s="197"/>
      <c r="P131" s="212"/>
    </row>
    <row r="132" spans="3:16" x14ac:dyDescent="0.2">
      <c r="C132" s="197"/>
      <c r="D132" s="197"/>
      <c r="E132" s="197"/>
      <c r="F132" s="197"/>
      <c r="G132" s="197"/>
      <c r="H132" s="197"/>
      <c r="I132" s="197"/>
      <c r="J132" s="197"/>
      <c r="K132" s="197"/>
      <c r="L132" s="197"/>
      <c r="M132" s="197"/>
      <c r="N132" s="197"/>
      <c r="O132" s="197"/>
      <c r="P132" s="212"/>
    </row>
    <row r="133" spans="3:16" x14ac:dyDescent="0.2">
      <c r="C133" s="197"/>
      <c r="D133" s="197"/>
      <c r="E133" s="197"/>
      <c r="F133" s="197"/>
      <c r="G133" s="197"/>
      <c r="H133" s="197"/>
      <c r="I133" s="197"/>
      <c r="J133" s="197"/>
      <c r="K133" s="197"/>
      <c r="L133" s="197"/>
      <c r="M133" s="197"/>
      <c r="N133" s="197"/>
      <c r="O133" s="197"/>
      <c r="P133" s="212"/>
    </row>
    <row r="134" spans="3:16" x14ac:dyDescent="0.2">
      <c r="C134" s="197"/>
      <c r="D134" s="197"/>
      <c r="E134" s="197"/>
      <c r="F134" s="197"/>
      <c r="G134" s="197"/>
      <c r="H134" s="197"/>
      <c r="I134" s="197"/>
      <c r="J134" s="197"/>
      <c r="K134" s="197"/>
      <c r="L134" s="197"/>
      <c r="M134" s="197"/>
      <c r="N134" s="197"/>
      <c r="O134" s="197"/>
      <c r="P134" s="212"/>
    </row>
    <row r="135" spans="3:16" x14ac:dyDescent="0.2">
      <c r="C135" s="197"/>
      <c r="D135" s="197"/>
      <c r="E135" s="197"/>
      <c r="F135" s="197"/>
      <c r="G135" s="197"/>
      <c r="H135" s="197"/>
      <c r="I135" s="197"/>
      <c r="J135" s="197"/>
      <c r="K135" s="197"/>
      <c r="L135" s="197"/>
      <c r="M135" s="197"/>
      <c r="N135" s="197"/>
      <c r="O135" s="197"/>
      <c r="P135" s="212"/>
    </row>
    <row r="136" spans="3:16" x14ac:dyDescent="0.2">
      <c r="C136" s="197"/>
      <c r="D136" s="197"/>
      <c r="E136" s="197"/>
      <c r="F136" s="197"/>
      <c r="G136" s="197"/>
      <c r="H136" s="197"/>
      <c r="I136" s="197"/>
      <c r="J136" s="197"/>
      <c r="K136" s="197"/>
      <c r="L136" s="197"/>
      <c r="M136" s="197"/>
      <c r="N136" s="197"/>
      <c r="O136" s="197"/>
      <c r="P136" s="212"/>
    </row>
    <row r="137" spans="3:16" x14ac:dyDescent="0.2">
      <c r="C137" s="197"/>
      <c r="D137" s="197"/>
      <c r="E137" s="197"/>
      <c r="F137" s="197"/>
      <c r="G137" s="197"/>
      <c r="H137" s="197"/>
      <c r="I137" s="197"/>
      <c r="J137" s="197"/>
      <c r="K137" s="197"/>
      <c r="L137" s="197"/>
      <c r="M137" s="197"/>
      <c r="N137" s="197"/>
      <c r="O137" s="197"/>
      <c r="P137" s="212"/>
    </row>
    <row r="138" spans="3:16" x14ac:dyDescent="0.2">
      <c r="C138" s="197"/>
      <c r="D138" s="197"/>
      <c r="E138" s="197"/>
      <c r="F138" s="197"/>
      <c r="G138" s="197"/>
      <c r="H138" s="197"/>
      <c r="I138" s="197"/>
      <c r="J138" s="197"/>
      <c r="K138" s="197"/>
      <c r="L138" s="197"/>
      <c r="M138" s="197"/>
      <c r="N138" s="197"/>
      <c r="O138" s="197"/>
      <c r="P138" s="212"/>
    </row>
    <row r="139" spans="3:16" x14ac:dyDescent="0.2">
      <c r="C139" s="197"/>
      <c r="D139" s="197"/>
      <c r="E139" s="197"/>
      <c r="F139" s="197"/>
      <c r="G139" s="197"/>
      <c r="H139" s="197"/>
      <c r="I139" s="197"/>
      <c r="J139" s="197"/>
      <c r="K139" s="197"/>
      <c r="L139" s="197"/>
      <c r="M139" s="197"/>
      <c r="N139" s="197"/>
      <c r="O139" s="197"/>
      <c r="P139" s="212"/>
    </row>
    <row r="140" spans="3:16" x14ac:dyDescent="0.2">
      <c r="C140" s="197"/>
      <c r="D140" s="197"/>
      <c r="E140" s="197"/>
      <c r="F140" s="197"/>
      <c r="G140" s="197"/>
      <c r="H140" s="197"/>
      <c r="I140" s="197"/>
      <c r="J140" s="197"/>
      <c r="K140" s="197"/>
      <c r="L140" s="197"/>
      <c r="M140" s="197"/>
      <c r="N140" s="197"/>
      <c r="O140" s="197"/>
      <c r="P140" s="212"/>
    </row>
    <row r="141" spans="3:16" x14ac:dyDescent="0.2">
      <c r="C141" s="197"/>
      <c r="D141" s="197"/>
      <c r="E141" s="197"/>
      <c r="F141" s="197"/>
      <c r="G141" s="197"/>
      <c r="H141" s="197"/>
      <c r="I141" s="197"/>
      <c r="J141" s="197"/>
      <c r="K141" s="197"/>
      <c r="L141" s="197"/>
      <c r="M141" s="197"/>
      <c r="N141" s="197"/>
      <c r="O141" s="197"/>
      <c r="P141" s="212"/>
    </row>
    <row r="142" spans="3:16" x14ac:dyDescent="0.2">
      <c r="C142" s="197"/>
      <c r="D142" s="197"/>
      <c r="E142" s="197"/>
      <c r="F142" s="197"/>
      <c r="G142" s="197"/>
      <c r="H142" s="197"/>
      <c r="I142" s="197"/>
      <c r="J142" s="197"/>
      <c r="K142" s="197"/>
      <c r="L142" s="197"/>
      <c r="M142" s="197"/>
      <c r="N142" s="197"/>
      <c r="O142" s="197"/>
      <c r="P142" s="212"/>
    </row>
    <row r="143" spans="3:16" x14ac:dyDescent="0.2">
      <c r="C143" s="197"/>
      <c r="D143" s="197"/>
      <c r="E143" s="197"/>
      <c r="F143" s="197"/>
      <c r="G143" s="197"/>
      <c r="H143" s="197"/>
      <c r="I143" s="197"/>
      <c r="J143" s="197"/>
      <c r="K143" s="197"/>
      <c r="L143" s="197"/>
      <c r="M143" s="197"/>
      <c r="N143" s="197"/>
      <c r="O143" s="197"/>
      <c r="P143" s="212"/>
    </row>
    <row r="144" spans="3:16" x14ac:dyDescent="0.2">
      <c r="C144" s="197"/>
      <c r="D144" s="197"/>
      <c r="E144" s="197"/>
      <c r="F144" s="197"/>
      <c r="G144" s="197"/>
      <c r="H144" s="197"/>
      <c r="I144" s="197"/>
      <c r="J144" s="197"/>
      <c r="K144" s="197"/>
      <c r="L144" s="197"/>
      <c r="M144" s="197"/>
      <c r="N144" s="197"/>
      <c r="O144" s="197"/>
      <c r="P144" s="212"/>
    </row>
    <row r="145" spans="3:16" x14ac:dyDescent="0.2">
      <c r="C145" s="197"/>
      <c r="D145" s="197"/>
      <c r="E145" s="197"/>
      <c r="F145" s="197"/>
      <c r="G145" s="197"/>
      <c r="H145" s="197"/>
      <c r="I145" s="197"/>
      <c r="J145" s="197"/>
      <c r="K145" s="197"/>
      <c r="L145" s="197"/>
      <c r="M145" s="197"/>
      <c r="N145" s="197"/>
      <c r="O145" s="197"/>
      <c r="P145" s="212"/>
    </row>
    <row r="146" spans="3:16" x14ac:dyDescent="0.2">
      <c r="C146" s="197"/>
      <c r="D146" s="197"/>
      <c r="E146" s="197"/>
      <c r="F146" s="197"/>
      <c r="G146" s="197"/>
      <c r="H146" s="197"/>
      <c r="I146" s="197"/>
      <c r="J146" s="197"/>
      <c r="K146" s="197"/>
      <c r="L146" s="197"/>
      <c r="M146" s="197"/>
      <c r="N146" s="197"/>
      <c r="O146" s="197"/>
      <c r="P146" s="212"/>
    </row>
    <row r="147" spans="3:16" x14ac:dyDescent="0.2">
      <c r="C147" s="197"/>
      <c r="D147" s="197"/>
      <c r="E147" s="197"/>
      <c r="F147" s="197"/>
      <c r="G147" s="197"/>
      <c r="H147" s="197"/>
      <c r="I147" s="197"/>
      <c r="J147" s="197"/>
      <c r="K147" s="197"/>
      <c r="L147" s="197"/>
      <c r="M147" s="197"/>
      <c r="N147" s="197"/>
      <c r="O147" s="197"/>
      <c r="P147" s="212"/>
    </row>
    <row r="148" spans="3:16" x14ac:dyDescent="0.2">
      <c r="C148" s="197"/>
      <c r="D148" s="197"/>
      <c r="E148" s="197"/>
      <c r="F148" s="197"/>
      <c r="G148" s="197"/>
      <c r="H148" s="197"/>
      <c r="I148" s="197"/>
      <c r="J148" s="197"/>
      <c r="K148" s="197"/>
      <c r="L148" s="197"/>
      <c r="M148" s="197"/>
      <c r="N148" s="197"/>
      <c r="O148" s="197"/>
      <c r="P148" s="212"/>
    </row>
    <row r="149" spans="3:16" x14ac:dyDescent="0.2">
      <c r="C149" s="197"/>
      <c r="D149" s="197"/>
      <c r="E149" s="197"/>
      <c r="F149" s="197"/>
      <c r="G149" s="197"/>
      <c r="H149" s="197"/>
      <c r="I149" s="197"/>
      <c r="J149" s="197"/>
      <c r="K149" s="197"/>
      <c r="L149" s="197"/>
      <c r="M149" s="197"/>
      <c r="N149" s="197"/>
      <c r="O149" s="197"/>
      <c r="P149" s="212"/>
    </row>
    <row r="150" spans="3:16" x14ac:dyDescent="0.2">
      <c r="C150" s="197"/>
      <c r="D150" s="197"/>
      <c r="E150" s="197"/>
      <c r="F150" s="197"/>
      <c r="G150" s="197"/>
      <c r="H150" s="197"/>
      <c r="I150" s="197"/>
      <c r="J150" s="197"/>
      <c r="K150" s="197"/>
      <c r="L150" s="197"/>
      <c r="M150" s="197"/>
      <c r="N150" s="197"/>
      <c r="O150" s="197"/>
      <c r="P150" s="212"/>
    </row>
    <row r="151" spans="3:16" x14ac:dyDescent="0.2">
      <c r="C151" s="197"/>
      <c r="D151" s="197"/>
      <c r="E151" s="197"/>
      <c r="F151" s="197"/>
      <c r="G151" s="197"/>
      <c r="H151" s="197"/>
      <c r="I151" s="197"/>
      <c r="J151" s="197"/>
      <c r="K151" s="197"/>
      <c r="L151" s="197"/>
      <c r="M151" s="197"/>
      <c r="N151" s="197"/>
      <c r="O151" s="197"/>
      <c r="P151" s="212"/>
    </row>
    <row r="152" spans="3:16" x14ac:dyDescent="0.2">
      <c r="C152" s="197"/>
      <c r="D152" s="197"/>
      <c r="E152" s="197"/>
      <c r="F152" s="197"/>
      <c r="G152" s="197"/>
      <c r="H152" s="197"/>
      <c r="I152" s="197"/>
      <c r="J152" s="197"/>
      <c r="K152" s="197"/>
      <c r="L152" s="197"/>
      <c r="M152" s="197"/>
      <c r="N152" s="197"/>
      <c r="O152" s="197"/>
      <c r="P152" s="212"/>
    </row>
    <row r="153" spans="3:16" x14ac:dyDescent="0.2">
      <c r="C153" s="197"/>
      <c r="D153" s="197"/>
      <c r="E153" s="197"/>
      <c r="F153" s="197"/>
      <c r="G153" s="197"/>
      <c r="H153" s="197"/>
      <c r="I153" s="197"/>
      <c r="J153" s="197"/>
      <c r="K153" s="197"/>
      <c r="L153" s="197"/>
      <c r="M153" s="197"/>
      <c r="N153" s="197"/>
      <c r="O153" s="197"/>
      <c r="P153" s="212"/>
    </row>
    <row r="154" spans="3:16" x14ac:dyDescent="0.2">
      <c r="C154" s="197"/>
      <c r="D154" s="197"/>
      <c r="E154" s="197"/>
      <c r="F154" s="197"/>
      <c r="G154" s="197"/>
      <c r="H154" s="197"/>
      <c r="I154" s="197"/>
      <c r="J154" s="197"/>
      <c r="K154" s="197"/>
      <c r="L154" s="197"/>
      <c r="M154" s="197"/>
      <c r="N154" s="197"/>
      <c r="O154" s="197"/>
      <c r="P154" s="212"/>
    </row>
    <row r="155" spans="3:16" x14ac:dyDescent="0.2">
      <c r="C155" s="197"/>
      <c r="D155" s="197"/>
      <c r="E155" s="197"/>
      <c r="F155" s="197"/>
      <c r="G155" s="197"/>
      <c r="H155" s="197"/>
      <c r="I155" s="197"/>
      <c r="J155" s="197"/>
      <c r="K155" s="197"/>
      <c r="L155" s="197"/>
      <c r="M155" s="197"/>
      <c r="N155" s="197"/>
      <c r="O155" s="197"/>
      <c r="P155" s="212"/>
    </row>
    <row r="156" spans="3:16" x14ac:dyDescent="0.2">
      <c r="C156" s="197"/>
      <c r="D156" s="197"/>
      <c r="E156" s="197"/>
      <c r="F156" s="197"/>
      <c r="G156" s="197"/>
      <c r="H156" s="197"/>
      <c r="I156" s="197"/>
      <c r="J156" s="197"/>
      <c r="K156" s="197"/>
      <c r="L156" s="197"/>
      <c r="M156" s="197"/>
      <c r="N156" s="197"/>
      <c r="O156" s="197"/>
      <c r="P156" s="212"/>
    </row>
    <row r="157" spans="3:16" x14ac:dyDescent="0.2">
      <c r="C157" s="197"/>
      <c r="D157" s="197"/>
      <c r="E157" s="197"/>
      <c r="F157" s="197"/>
      <c r="G157" s="197"/>
      <c r="H157" s="197"/>
      <c r="I157" s="197"/>
      <c r="J157" s="197"/>
      <c r="K157" s="197"/>
      <c r="L157" s="197"/>
      <c r="M157" s="197"/>
      <c r="N157" s="197"/>
      <c r="O157" s="197"/>
      <c r="P157" s="212"/>
    </row>
    <row r="158" spans="3:16" x14ac:dyDescent="0.2">
      <c r="C158" s="197"/>
      <c r="D158" s="197"/>
      <c r="E158" s="197"/>
      <c r="F158" s="197"/>
      <c r="G158" s="197"/>
      <c r="H158" s="197"/>
      <c r="I158" s="197"/>
      <c r="J158" s="197"/>
      <c r="K158" s="197"/>
      <c r="L158" s="197"/>
      <c r="M158" s="197"/>
      <c r="N158" s="197"/>
      <c r="O158" s="197"/>
      <c r="P158" s="212"/>
    </row>
    <row r="159" spans="3:16" x14ac:dyDescent="0.2">
      <c r="C159" s="197"/>
      <c r="D159" s="197"/>
      <c r="E159" s="197"/>
      <c r="F159" s="197"/>
      <c r="G159" s="197"/>
      <c r="H159" s="197"/>
      <c r="I159" s="197"/>
      <c r="J159" s="197"/>
      <c r="K159" s="197"/>
      <c r="L159" s="197"/>
      <c r="M159" s="197"/>
      <c r="N159" s="197"/>
      <c r="O159" s="197"/>
      <c r="P159" s="212"/>
    </row>
    <row r="160" spans="3:16" x14ac:dyDescent="0.2">
      <c r="C160" s="197"/>
      <c r="D160" s="197"/>
      <c r="E160" s="197"/>
      <c r="F160" s="197"/>
      <c r="G160" s="197"/>
      <c r="H160" s="197"/>
      <c r="I160" s="197"/>
      <c r="J160" s="197"/>
      <c r="K160" s="197"/>
      <c r="L160" s="197"/>
      <c r="M160" s="197"/>
      <c r="N160" s="197"/>
      <c r="O160" s="197"/>
      <c r="P160" s="212"/>
    </row>
    <row r="161" spans="3:16" x14ac:dyDescent="0.2">
      <c r="C161" s="197"/>
      <c r="D161" s="197"/>
      <c r="E161" s="197"/>
      <c r="F161" s="197"/>
      <c r="G161" s="197"/>
      <c r="H161" s="197"/>
      <c r="I161" s="197"/>
      <c r="J161" s="197"/>
      <c r="K161" s="197"/>
      <c r="L161" s="197"/>
      <c r="M161" s="197"/>
      <c r="N161" s="197"/>
      <c r="O161" s="197"/>
      <c r="P161" s="212"/>
    </row>
    <row r="162" spans="3:16" x14ac:dyDescent="0.2">
      <c r="C162" s="197"/>
      <c r="D162" s="197"/>
      <c r="E162" s="197"/>
      <c r="F162" s="197"/>
      <c r="G162" s="197"/>
      <c r="H162" s="197"/>
      <c r="I162" s="197"/>
      <c r="J162" s="197"/>
      <c r="K162" s="197"/>
      <c r="L162" s="197"/>
      <c r="M162" s="197"/>
      <c r="N162" s="197"/>
      <c r="O162" s="197"/>
      <c r="P162" s="212"/>
    </row>
    <row r="163" spans="3:16" x14ac:dyDescent="0.2">
      <c r="C163" s="197"/>
      <c r="D163" s="197"/>
      <c r="E163" s="197"/>
      <c r="F163" s="197"/>
      <c r="G163" s="197"/>
      <c r="H163" s="197"/>
      <c r="I163" s="197"/>
      <c r="J163" s="197"/>
      <c r="K163" s="197"/>
      <c r="L163" s="197"/>
      <c r="M163" s="197"/>
      <c r="N163" s="197"/>
      <c r="O163" s="197"/>
      <c r="P163" s="212"/>
    </row>
    <row r="164" spans="3:16" x14ac:dyDescent="0.2">
      <c r="C164" s="197"/>
      <c r="D164" s="197"/>
      <c r="E164" s="197"/>
      <c r="F164" s="197"/>
      <c r="G164" s="197"/>
      <c r="H164" s="197"/>
      <c r="I164" s="197"/>
      <c r="J164" s="197"/>
      <c r="K164" s="197"/>
      <c r="L164" s="197"/>
      <c r="M164" s="197"/>
      <c r="N164" s="197"/>
      <c r="O164" s="197"/>
      <c r="P164" s="212"/>
    </row>
    <row r="165" spans="3:16" x14ac:dyDescent="0.2">
      <c r="C165" s="197"/>
      <c r="D165" s="197"/>
      <c r="E165" s="197"/>
      <c r="F165" s="197"/>
      <c r="G165" s="197"/>
      <c r="H165" s="197"/>
      <c r="I165" s="197"/>
      <c r="J165" s="197"/>
      <c r="K165" s="197"/>
      <c r="L165" s="197"/>
      <c r="M165" s="197"/>
      <c r="N165" s="197"/>
      <c r="O165" s="197"/>
      <c r="P165" s="212"/>
    </row>
    <row r="166" spans="3:16" x14ac:dyDescent="0.2">
      <c r="C166" s="197"/>
      <c r="D166" s="197"/>
      <c r="E166" s="197"/>
      <c r="F166" s="197"/>
      <c r="G166" s="197"/>
      <c r="H166" s="197"/>
      <c r="I166" s="197"/>
      <c r="J166" s="197"/>
      <c r="K166" s="197"/>
      <c r="L166" s="197"/>
      <c r="M166" s="197"/>
      <c r="N166" s="197"/>
      <c r="O166" s="197"/>
      <c r="P166" s="212"/>
    </row>
    <row r="167" spans="3:16" x14ac:dyDescent="0.2">
      <c r="C167" s="197"/>
      <c r="D167" s="197"/>
      <c r="E167" s="197"/>
      <c r="F167" s="197"/>
      <c r="G167" s="197"/>
      <c r="H167" s="197"/>
      <c r="I167" s="197"/>
      <c r="J167" s="197"/>
      <c r="K167" s="197"/>
      <c r="L167" s="197"/>
      <c r="M167" s="197"/>
      <c r="N167" s="197"/>
      <c r="O167" s="197"/>
      <c r="P167" s="212"/>
    </row>
    <row r="168" spans="3:16" x14ac:dyDescent="0.2">
      <c r="C168" s="197"/>
      <c r="D168" s="197"/>
      <c r="E168" s="197"/>
      <c r="F168" s="197"/>
      <c r="G168" s="197"/>
      <c r="H168" s="197"/>
      <c r="I168" s="197"/>
      <c r="J168" s="197"/>
      <c r="K168" s="197"/>
      <c r="L168" s="197"/>
      <c r="M168" s="197"/>
      <c r="N168" s="197"/>
      <c r="O168" s="197"/>
      <c r="P168" s="212"/>
    </row>
    <row r="169" spans="3:16" x14ac:dyDescent="0.2">
      <c r="C169" s="197"/>
      <c r="D169" s="197"/>
      <c r="E169" s="197"/>
      <c r="F169" s="197"/>
      <c r="G169" s="197"/>
      <c r="H169" s="197"/>
      <c r="I169" s="197"/>
      <c r="J169" s="197"/>
      <c r="K169" s="197"/>
      <c r="L169" s="197"/>
      <c r="M169" s="197"/>
      <c r="N169" s="197"/>
      <c r="O169" s="197"/>
      <c r="P169" s="212"/>
    </row>
    <row r="170" spans="3:16" x14ac:dyDescent="0.2">
      <c r="C170" s="197"/>
      <c r="D170" s="197"/>
      <c r="E170" s="197"/>
      <c r="F170" s="197"/>
      <c r="G170" s="197"/>
      <c r="H170" s="197"/>
      <c r="I170" s="197"/>
      <c r="J170" s="197"/>
      <c r="K170" s="197"/>
      <c r="L170" s="197"/>
      <c r="M170" s="197"/>
      <c r="N170" s="197"/>
      <c r="O170" s="197"/>
      <c r="P170" s="212"/>
    </row>
    <row r="171" spans="3:16" x14ac:dyDescent="0.2">
      <c r="C171" s="197"/>
      <c r="D171" s="197"/>
      <c r="E171" s="197"/>
      <c r="F171" s="197"/>
      <c r="G171" s="197"/>
      <c r="H171" s="197"/>
      <c r="I171" s="197"/>
      <c r="J171" s="197"/>
      <c r="K171" s="197"/>
      <c r="L171" s="197"/>
      <c r="M171" s="197"/>
      <c r="N171" s="197"/>
      <c r="O171" s="197"/>
      <c r="P171" s="212"/>
    </row>
    <row r="172" spans="3:16" x14ac:dyDescent="0.2">
      <c r="C172" s="197"/>
      <c r="D172" s="197"/>
      <c r="E172" s="197"/>
      <c r="F172" s="197"/>
      <c r="G172" s="197"/>
      <c r="H172" s="197"/>
      <c r="I172" s="197"/>
      <c r="J172" s="197"/>
      <c r="K172" s="197"/>
      <c r="L172" s="197"/>
      <c r="M172" s="197"/>
      <c r="N172" s="197"/>
      <c r="O172" s="197"/>
      <c r="P172" s="212"/>
    </row>
    <row r="173" spans="3:16" x14ac:dyDescent="0.2">
      <c r="C173" s="197"/>
      <c r="D173" s="197"/>
      <c r="E173" s="197"/>
      <c r="F173" s="197"/>
      <c r="G173" s="197"/>
      <c r="H173" s="197"/>
      <c r="I173" s="197"/>
      <c r="J173" s="197"/>
      <c r="K173" s="197"/>
      <c r="L173" s="197"/>
      <c r="M173" s="197"/>
      <c r="N173" s="197"/>
      <c r="O173" s="197"/>
      <c r="P173" s="212"/>
    </row>
    <row r="174" spans="3:16" x14ac:dyDescent="0.2">
      <c r="C174" s="197"/>
      <c r="D174" s="197"/>
      <c r="E174" s="197"/>
      <c r="F174" s="197"/>
      <c r="G174" s="197"/>
      <c r="H174" s="197"/>
      <c r="I174" s="197"/>
      <c r="J174" s="197"/>
      <c r="K174" s="197"/>
      <c r="L174" s="197"/>
      <c r="M174" s="197"/>
      <c r="N174" s="197"/>
      <c r="O174" s="197"/>
      <c r="P174" s="212"/>
    </row>
    <row r="175" spans="3:16" x14ac:dyDescent="0.2">
      <c r="C175" s="197"/>
      <c r="D175" s="197"/>
      <c r="E175" s="197"/>
      <c r="F175" s="197"/>
      <c r="G175" s="197"/>
      <c r="H175" s="197"/>
      <c r="I175" s="197"/>
      <c r="J175" s="197"/>
      <c r="K175" s="197"/>
      <c r="L175" s="197"/>
      <c r="M175" s="197"/>
      <c r="N175" s="197"/>
      <c r="O175" s="197"/>
      <c r="P175" s="212"/>
    </row>
    <row r="176" spans="3:16" x14ac:dyDescent="0.2">
      <c r="C176" s="197"/>
      <c r="D176" s="197"/>
      <c r="E176" s="197"/>
      <c r="F176" s="197"/>
      <c r="G176" s="197"/>
      <c r="H176" s="197"/>
      <c r="I176" s="197"/>
      <c r="J176" s="197"/>
      <c r="K176" s="197"/>
      <c r="L176" s="197"/>
      <c r="M176" s="197"/>
      <c r="N176" s="197"/>
      <c r="O176" s="197"/>
      <c r="P176" s="212"/>
    </row>
    <row r="177" spans="3:16" x14ac:dyDescent="0.2">
      <c r="C177" s="197"/>
      <c r="D177" s="197"/>
      <c r="E177" s="197"/>
      <c r="F177" s="197"/>
      <c r="G177" s="197"/>
      <c r="H177" s="197"/>
      <c r="I177" s="197"/>
      <c r="J177" s="197"/>
      <c r="K177" s="197"/>
      <c r="L177" s="197"/>
      <c r="M177" s="197"/>
      <c r="N177" s="197"/>
      <c r="O177" s="197"/>
      <c r="P177" s="212"/>
    </row>
    <row r="178" spans="3:16" x14ac:dyDescent="0.2">
      <c r="C178" s="197"/>
      <c r="D178" s="197"/>
      <c r="E178" s="197"/>
      <c r="F178" s="197"/>
      <c r="G178" s="197"/>
      <c r="H178" s="197"/>
      <c r="I178" s="197"/>
      <c r="J178" s="197"/>
      <c r="K178" s="197"/>
      <c r="L178" s="197"/>
      <c r="M178" s="197"/>
      <c r="N178" s="197"/>
      <c r="O178" s="197"/>
      <c r="P178" s="212"/>
    </row>
    <row r="179" spans="3:16" x14ac:dyDescent="0.2">
      <c r="C179" s="197"/>
      <c r="D179" s="197"/>
      <c r="E179" s="197"/>
      <c r="F179" s="197"/>
      <c r="G179" s="197"/>
      <c r="H179" s="197"/>
      <c r="I179" s="197"/>
      <c r="J179" s="197"/>
      <c r="K179" s="197"/>
      <c r="L179" s="197"/>
      <c r="M179" s="197"/>
      <c r="N179" s="197"/>
      <c r="O179" s="197"/>
      <c r="P179" s="212"/>
    </row>
    <row r="180" spans="3:16" x14ac:dyDescent="0.2">
      <c r="C180" s="197"/>
      <c r="D180" s="197"/>
      <c r="E180" s="197"/>
      <c r="F180" s="197"/>
      <c r="G180" s="197"/>
      <c r="H180" s="197"/>
      <c r="I180" s="197"/>
      <c r="J180" s="197"/>
      <c r="K180" s="197"/>
      <c r="L180" s="197"/>
      <c r="M180" s="197"/>
      <c r="N180" s="197"/>
      <c r="O180" s="197"/>
      <c r="P180" s="212"/>
    </row>
    <row r="181" spans="3:16" x14ac:dyDescent="0.2">
      <c r="C181" s="197"/>
      <c r="D181" s="197"/>
      <c r="E181" s="197"/>
      <c r="F181" s="197"/>
      <c r="G181" s="197"/>
      <c r="H181" s="197"/>
      <c r="I181" s="197"/>
      <c r="J181" s="197"/>
      <c r="K181" s="197"/>
      <c r="L181" s="197"/>
      <c r="M181" s="197"/>
      <c r="N181" s="197"/>
      <c r="O181" s="197"/>
      <c r="P181" s="212"/>
    </row>
    <row r="182" spans="3:16" x14ac:dyDescent="0.2">
      <c r="C182" s="197"/>
      <c r="D182" s="197"/>
      <c r="E182" s="197"/>
      <c r="F182" s="197"/>
      <c r="G182" s="197"/>
      <c r="H182" s="197"/>
      <c r="I182" s="197"/>
      <c r="J182" s="197"/>
      <c r="K182" s="197"/>
      <c r="L182" s="197"/>
      <c r="M182" s="197"/>
      <c r="N182" s="197"/>
      <c r="O182" s="197"/>
      <c r="P182" s="212"/>
    </row>
    <row r="183" spans="3:16" x14ac:dyDescent="0.2">
      <c r="C183" s="197"/>
      <c r="D183" s="197"/>
      <c r="E183" s="197"/>
      <c r="F183" s="197"/>
      <c r="G183" s="197"/>
      <c r="H183" s="197"/>
      <c r="I183" s="197"/>
      <c r="J183" s="197"/>
      <c r="K183" s="197"/>
      <c r="L183" s="197"/>
      <c r="M183" s="197"/>
      <c r="N183" s="197"/>
      <c r="O183" s="197"/>
      <c r="P183" s="212"/>
    </row>
    <row r="184" spans="3:16" x14ac:dyDescent="0.2">
      <c r="C184" s="197"/>
      <c r="D184" s="197"/>
      <c r="E184" s="197"/>
      <c r="F184" s="197"/>
      <c r="G184" s="197"/>
      <c r="H184" s="197"/>
      <c r="I184" s="197"/>
      <c r="J184" s="197"/>
      <c r="K184" s="197"/>
      <c r="L184" s="197"/>
      <c r="M184" s="197"/>
      <c r="N184" s="197"/>
      <c r="O184" s="197"/>
      <c r="P184" s="212"/>
    </row>
    <row r="185" spans="3:16" x14ac:dyDescent="0.2">
      <c r="C185" s="197"/>
      <c r="D185" s="197"/>
      <c r="E185" s="197"/>
      <c r="F185" s="197"/>
      <c r="G185" s="197"/>
      <c r="H185" s="197"/>
      <c r="I185" s="197"/>
      <c r="J185" s="197"/>
      <c r="K185" s="197"/>
      <c r="L185" s="197"/>
      <c r="M185" s="197"/>
      <c r="N185" s="197"/>
      <c r="O185" s="197"/>
      <c r="P185" s="212"/>
    </row>
    <row r="186" spans="3:16" x14ac:dyDescent="0.2">
      <c r="C186" s="197"/>
      <c r="D186" s="197"/>
      <c r="E186" s="197"/>
      <c r="F186" s="197"/>
      <c r="G186" s="197"/>
      <c r="H186" s="197"/>
      <c r="I186" s="197"/>
      <c r="J186" s="197"/>
      <c r="K186" s="197"/>
      <c r="L186" s="197"/>
      <c r="M186" s="197"/>
      <c r="N186" s="197"/>
      <c r="O186" s="197"/>
      <c r="P186" s="212"/>
    </row>
    <row r="187" spans="3:16" x14ac:dyDescent="0.2">
      <c r="C187" s="197"/>
      <c r="D187" s="197"/>
      <c r="E187" s="197"/>
      <c r="F187" s="197"/>
      <c r="G187" s="197"/>
      <c r="H187" s="197"/>
      <c r="I187" s="197"/>
      <c r="J187" s="197"/>
      <c r="K187" s="197"/>
      <c r="L187" s="197"/>
      <c r="M187" s="197"/>
      <c r="N187" s="197"/>
      <c r="O187" s="197"/>
      <c r="P187" s="212"/>
    </row>
    <row r="188" spans="3:16" x14ac:dyDescent="0.2">
      <c r="C188" s="197"/>
      <c r="D188" s="197"/>
      <c r="E188" s="197"/>
      <c r="F188" s="197"/>
      <c r="G188" s="197"/>
      <c r="H188" s="197"/>
      <c r="I188" s="197"/>
      <c r="J188" s="197"/>
      <c r="K188" s="197"/>
      <c r="L188" s="197"/>
      <c r="M188" s="197"/>
      <c r="N188" s="197"/>
      <c r="O188" s="197"/>
      <c r="P188" s="212"/>
    </row>
    <row r="189" spans="3:16" x14ac:dyDescent="0.2">
      <c r="C189" s="197"/>
      <c r="D189" s="197"/>
      <c r="E189" s="197"/>
      <c r="F189" s="197"/>
      <c r="G189" s="197"/>
      <c r="H189" s="197"/>
      <c r="I189" s="197"/>
      <c r="J189" s="197"/>
      <c r="K189" s="197"/>
      <c r="L189" s="197"/>
      <c r="M189" s="197"/>
      <c r="N189" s="197"/>
      <c r="O189" s="197"/>
      <c r="P189" s="212"/>
    </row>
    <row r="190" spans="3:16" x14ac:dyDescent="0.2">
      <c r="C190" s="197"/>
      <c r="D190" s="197"/>
      <c r="E190" s="197"/>
      <c r="F190" s="197"/>
      <c r="G190" s="197"/>
      <c r="H190" s="197"/>
      <c r="I190" s="197"/>
      <c r="J190" s="197"/>
      <c r="K190" s="197"/>
      <c r="L190" s="197"/>
      <c r="M190" s="197"/>
      <c r="N190" s="197"/>
      <c r="O190" s="197"/>
      <c r="P190" s="212"/>
    </row>
    <row r="191" spans="3:16" x14ac:dyDescent="0.2">
      <c r="C191" s="197"/>
      <c r="D191" s="197"/>
      <c r="E191" s="197"/>
      <c r="F191" s="197"/>
      <c r="G191" s="197"/>
      <c r="H191" s="197"/>
      <c r="I191" s="197"/>
      <c r="J191" s="197"/>
      <c r="K191" s="197"/>
      <c r="L191" s="197"/>
      <c r="M191" s="197"/>
      <c r="N191" s="197"/>
      <c r="O191" s="197"/>
      <c r="P191" s="212"/>
    </row>
    <row r="192" spans="3:16" x14ac:dyDescent="0.2">
      <c r="C192" s="197"/>
      <c r="D192" s="197"/>
      <c r="E192" s="197"/>
      <c r="F192" s="197"/>
      <c r="G192" s="197"/>
      <c r="H192" s="197"/>
      <c r="I192" s="197"/>
      <c r="J192" s="197"/>
      <c r="K192" s="197"/>
      <c r="L192" s="197"/>
      <c r="M192" s="197"/>
      <c r="N192" s="197"/>
      <c r="O192" s="197"/>
      <c r="P192" s="212"/>
    </row>
    <row r="193" spans="3:16" x14ac:dyDescent="0.2">
      <c r="C193" s="197"/>
      <c r="D193" s="197"/>
      <c r="E193" s="197"/>
      <c r="F193" s="197"/>
      <c r="G193" s="197"/>
      <c r="H193" s="197"/>
      <c r="I193" s="197"/>
      <c r="J193" s="197"/>
      <c r="K193" s="197"/>
      <c r="L193" s="197"/>
      <c r="M193" s="197"/>
      <c r="N193" s="197"/>
      <c r="O193" s="197"/>
      <c r="P193" s="212"/>
    </row>
    <row r="194" spans="3:16" x14ac:dyDescent="0.2">
      <c r="C194" s="197"/>
      <c r="D194" s="197"/>
      <c r="E194" s="197"/>
      <c r="F194" s="197"/>
      <c r="G194" s="197"/>
      <c r="H194" s="197"/>
      <c r="I194" s="197"/>
      <c r="J194" s="197"/>
      <c r="K194" s="197"/>
      <c r="L194" s="197"/>
      <c r="M194" s="197"/>
      <c r="N194" s="197"/>
      <c r="O194" s="197"/>
      <c r="P194" s="212"/>
    </row>
    <row r="195" spans="3:16" x14ac:dyDescent="0.2">
      <c r="C195" s="197"/>
      <c r="D195" s="197"/>
      <c r="E195" s="197"/>
      <c r="F195" s="197"/>
      <c r="G195" s="197"/>
      <c r="H195" s="197"/>
      <c r="I195" s="197"/>
      <c r="J195" s="197"/>
      <c r="K195" s="197"/>
      <c r="L195" s="197"/>
      <c r="M195" s="197"/>
      <c r="N195" s="197"/>
      <c r="O195" s="197"/>
      <c r="P195" s="212"/>
    </row>
    <row r="196" spans="3:16" x14ac:dyDescent="0.2">
      <c r="C196" s="197"/>
      <c r="D196" s="197"/>
      <c r="E196" s="197"/>
      <c r="F196" s="197"/>
      <c r="G196" s="197"/>
      <c r="H196" s="197"/>
      <c r="I196" s="197"/>
      <c r="J196" s="197"/>
      <c r="K196" s="197"/>
      <c r="L196" s="197"/>
      <c r="M196" s="197"/>
      <c r="N196" s="197"/>
      <c r="O196" s="197"/>
      <c r="P196" s="212"/>
    </row>
    <row r="197" spans="3:16" x14ac:dyDescent="0.2">
      <c r="C197" s="197"/>
      <c r="D197" s="197"/>
      <c r="E197" s="197"/>
      <c r="F197" s="197"/>
      <c r="G197" s="197"/>
      <c r="H197" s="197"/>
      <c r="I197" s="197"/>
      <c r="J197" s="197"/>
      <c r="K197" s="197"/>
      <c r="L197" s="197"/>
      <c r="M197" s="197"/>
      <c r="N197" s="197"/>
      <c r="O197" s="197"/>
      <c r="P197" s="212"/>
    </row>
    <row r="198" spans="3:16" x14ac:dyDescent="0.2">
      <c r="C198" s="197"/>
      <c r="D198" s="197"/>
      <c r="E198" s="197"/>
      <c r="F198" s="197"/>
      <c r="G198" s="197"/>
      <c r="H198" s="197"/>
      <c r="I198" s="197"/>
      <c r="J198" s="197"/>
      <c r="K198" s="197"/>
      <c r="L198" s="197"/>
      <c r="M198" s="197"/>
      <c r="N198" s="197"/>
      <c r="O198" s="197"/>
      <c r="P198" s="212"/>
    </row>
    <row r="199" spans="3:16" x14ac:dyDescent="0.2">
      <c r="C199" s="197"/>
      <c r="D199" s="197"/>
      <c r="E199" s="197"/>
      <c r="F199" s="197"/>
      <c r="G199" s="197"/>
      <c r="H199" s="197"/>
      <c r="I199" s="197"/>
      <c r="J199" s="197"/>
      <c r="K199" s="197"/>
      <c r="L199" s="197"/>
      <c r="M199" s="197"/>
      <c r="N199" s="197"/>
      <c r="O199" s="197"/>
      <c r="P199" s="212"/>
    </row>
    <row r="200" spans="3:16" x14ac:dyDescent="0.2">
      <c r="C200" s="197"/>
      <c r="D200" s="197"/>
      <c r="E200" s="197"/>
      <c r="F200" s="197"/>
      <c r="G200" s="197"/>
      <c r="H200" s="197"/>
      <c r="I200" s="197"/>
      <c r="J200" s="197"/>
      <c r="K200" s="197"/>
      <c r="L200" s="197"/>
      <c r="M200" s="197"/>
      <c r="N200" s="197"/>
      <c r="O200" s="197"/>
      <c r="P200" s="212"/>
    </row>
    <row r="201" spans="3:16" x14ac:dyDescent="0.2">
      <c r="C201" s="197"/>
      <c r="D201" s="197"/>
      <c r="E201" s="197"/>
      <c r="F201" s="197"/>
      <c r="G201" s="197"/>
      <c r="H201" s="197"/>
      <c r="I201" s="197"/>
      <c r="J201" s="197"/>
      <c r="K201" s="197"/>
      <c r="L201" s="197"/>
      <c r="M201" s="197"/>
      <c r="N201" s="197"/>
      <c r="O201" s="197"/>
      <c r="P201" s="212"/>
    </row>
    <row r="202" spans="3:16" x14ac:dyDescent="0.2">
      <c r="C202" s="197"/>
      <c r="D202" s="197"/>
      <c r="E202" s="197"/>
      <c r="F202" s="197"/>
      <c r="G202" s="197"/>
      <c r="H202" s="197"/>
      <c r="I202" s="197"/>
      <c r="J202" s="197"/>
      <c r="K202" s="197"/>
      <c r="L202" s="197"/>
      <c r="M202" s="197"/>
      <c r="N202" s="197"/>
      <c r="O202" s="197"/>
      <c r="P202" s="212"/>
    </row>
    <row r="203" spans="3:16" x14ac:dyDescent="0.2">
      <c r="C203" s="197"/>
      <c r="D203" s="197"/>
      <c r="E203" s="197"/>
      <c r="F203" s="197"/>
      <c r="G203" s="197"/>
      <c r="H203" s="197"/>
      <c r="I203" s="197"/>
      <c r="J203" s="197"/>
      <c r="K203" s="197"/>
      <c r="L203" s="197"/>
      <c r="M203" s="197"/>
      <c r="N203" s="197"/>
      <c r="O203" s="197"/>
      <c r="P203" s="212"/>
    </row>
    <row r="204" spans="3:16" x14ac:dyDescent="0.2">
      <c r="C204" s="197"/>
      <c r="D204" s="197"/>
      <c r="E204" s="197"/>
      <c r="F204" s="197"/>
      <c r="G204" s="197"/>
      <c r="H204" s="197"/>
      <c r="I204" s="197"/>
      <c r="J204" s="197"/>
      <c r="K204" s="197"/>
      <c r="L204" s="197"/>
      <c r="M204" s="197"/>
      <c r="N204" s="197"/>
      <c r="O204" s="197"/>
      <c r="P204" s="212"/>
    </row>
    <row r="205" spans="3:16" x14ac:dyDescent="0.2">
      <c r="C205" s="197"/>
      <c r="D205" s="197"/>
      <c r="E205" s="197"/>
      <c r="F205" s="197"/>
      <c r="G205" s="197"/>
      <c r="H205" s="197"/>
      <c r="I205" s="197"/>
      <c r="J205" s="197"/>
      <c r="K205" s="197"/>
      <c r="L205" s="197"/>
      <c r="M205" s="197"/>
      <c r="N205" s="197"/>
      <c r="O205" s="197"/>
      <c r="P205" s="212"/>
    </row>
    <row r="206" spans="3:16" x14ac:dyDescent="0.2">
      <c r="C206" s="197"/>
      <c r="D206" s="197"/>
      <c r="E206" s="197"/>
      <c r="F206" s="197"/>
      <c r="G206" s="197"/>
      <c r="H206" s="197"/>
      <c r="I206" s="197"/>
      <c r="J206" s="197"/>
      <c r="K206" s="197"/>
      <c r="L206" s="197"/>
      <c r="M206" s="197"/>
      <c r="N206" s="197"/>
      <c r="O206" s="197"/>
      <c r="P206" s="212"/>
    </row>
    <row r="207" spans="3:16" x14ac:dyDescent="0.2">
      <c r="C207" s="197"/>
      <c r="D207" s="197"/>
      <c r="E207" s="197"/>
      <c r="F207" s="197"/>
      <c r="G207" s="197"/>
      <c r="H207" s="197"/>
      <c r="I207" s="197"/>
      <c r="J207" s="197"/>
      <c r="K207" s="197"/>
      <c r="L207" s="197"/>
      <c r="M207" s="197"/>
      <c r="N207" s="197"/>
      <c r="O207" s="197"/>
      <c r="P207" s="212"/>
    </row>
    <row r="208" spans="3:16" x14ac:dyDescent="0.2">
      <c r="C208" s="197"/>
      <c r="D208" s="197"/>
      <c r="E208" s="197"/>
      <c r="F208" s="197"/>
      <c r="G208" s="197"/>
      <c r="H208" s="197"/>
      <c r="I208" s="197"/>
      <c r="J208" s="197"/>
      <c r="K208" s="197"/>
      <c r="L208" s="197"/>
      <c r="M208" s="197"/>
      <c r="N208" s="197"/>
      <c r="O208" s="197"/>
      <c r="P208" s="212"/>
    </row>
    <row r="209" spans="3:16" x14ac:dyDescent="0.2">
      <c r="C209" s="197"/>
      <c r="D209" s="197"/>
      <c r="E209" s="197"/>
      <c r="F209" s="197"/>
      <c r="G209" s="197"/>
      <c r="H209" s="197"/>
      <c r="I209" s="197"/>
      <c r="J209" s="197"/>
      <c r="K209" s="197"/>
      <c r="L209" s="197"/>
      <c r="M209" s="197"/>
      <c r="N209" s="197"/>
      <c r="O209" s="197"/>
      <c r="P209" s="212"/>
    </row>
    <row r="210" spans="3:16" x14ac:dyDescent="0.2">
      <c r="C210" s="197"/>
      <c r="D210" s="197"/>
      <c r="E210" s="197"/>
      <c r="F210" s="197"/>
      <c r="G210" s="197"/>
      <c r="H210" s="197"/>
      <c r="I210" s="197"/>
      <c r="J210" s="197"/>
      <c r="K210" s="197"/>
      <c r="L210" s="197"/>
      <c r="M210" s="197"/>
      <c r="N210" s="197"/>
      <c r="O210" s="197"/>
      <c r="P210" s="212"/>
    </row>
    <row r="211" spans="3:16" x14ac:dyDescent="0.2">
      <c r="C211" s="197"/>
      <c r="D211" s="197"/>
      <c r="E211" s="197"/>
      <c r="F211" s="197"/>
      <c r="G211" s="197"/>
      <c r="H211" s="197"/>
      <c r="I211" s="197"/>
      <c r="J211" s="197"/>
      <c r="K211" s="197"/>
      <c r="L211" s="197"/>
      <c r="M211" s="197"/>
      <c r="N211" s="197"/>
      <c r="O211" s="197"/>
      <c r="P211" s="212"/>
    </row>
    <row r="212" spans="3:16" x14ac:dyDescent="0.2">
      <c r="C212" s="197"/>
      <c r="D212" s="197"/>
      <c r="E212" s="197"/>
      <c r="F212" s="197"/>
      <c r="G212" s="197"/>
      <c r="H212" s="197"/>
      <c r="I212" s="197"/>
      <c r="J212" s="197"/>
      <c r="K212" s="197"/>
      <c r="L212" s="197"/>
      <c r="M212" s="197"/>
      <c r="N212" s="197"/>
      <c r="O212" s="197"/>
      <c r="P212" s="212"/>
    </row>
    <row r="213" spans="3:16" x14ac:dyDescent="0.2">
      <c r="C213" s="197"/>
      <c r="D213" s="197"/>
      <c r="E213" s="197"/>
      <c r="F213" s="197"/>
      <c r="G213" s="197"/>
      <c r="H213" s="197"/>
      <c r="I213" s="197"/>
      <c r="J213" s="197"/>
      <c r="K213" s="197"/>
      <c r="L213" s="197"/>
      <c r="M213" s="197"/>
      <c r="N213" s="197"/>
      <c r="O213" s="197"/>
      <c r="P213" s="212"/>
    </row>
    <row r="214" spans="3:16" x14ac:dyDescent="0.2">
      <c r="C214" s="197"/>
      <c r="D214" s="197"/>
      <c r="E214" s="197"/>
      <c r="F214" s="197"/>
      <c r="G214" s="197"/>
      <c r="H214" s="197"/>
      <c r="I214" s="197"/>
      <c r="J214" s="197"/>
      <c r="K214" s="197"/>
      <c r="L214" s="197"/>
      <c r="M214" s="197"/>
      <c r="N214" s="197"/>
      <c r="O214" s="197"/>
      <c r="P214" s="212"/>
    </row>
    <row r="215" spans="3:16" x14ac:dyDescent="0.2">
      <c r="C215" s="197"/>
      <c r="D215" s="197"/>
      <c r="E215" s="197"/>
      <c r="F215" s="197"/>
      <c r="G215" s="197"/>
      <c r="H215" s="197"/>
      <c r="I215" s="197"/>
      <c r="J215" s="197"/>
      <c r="K215" s="197"/>
      <c r="L215" s="197"/>
      <c r="M215" s="197"/>
      <c r="N215" s="197"/>
      <c r="O215" s="197"/>
      <c r="P215" s="212"/>
    </row>
    <row r="216" spans="3:16" x14ac:dyDescent="0.2">
      <c r="C216" s="197"/>
      <c r="D216" s="197"/>
      <c r="E216" s="197"/>
      <c r="F216" s="197"/>
      <c r="G216" s="197"/>
      <c r="H216" s="197"/>
      <c r="I216" s="197"/>
      <c r="J216" s="197"/>
      <c r="K216" s="197"/>
      <c r="L216" s="197"/>
      <c r="M216" s="197"/>
      <c r="N216" s="197"/>
      <c r="O216" s="197"/>
      <c r="P216" s="212"/>
    </row>
    <row r="217" spans="3:16" x14ac:dyDescent="0.2">
      <c r="C217" s="197"/>
      <c r="D217" s="197"/>
      <c r="E217" s="197"/>
      <c r="F217" s="197"/>
      <c r="G217" s="197"/>
      <c r="H217" s="197"/>
      <c r="I217" s="197"/>
      <c r="J217" s="197"/>
      <c r="K217" s="197"/>
      <c r="L217" s="197"/>
      <c r="M217" s="197"/>
      <c r="N217" s="197"/>
      <c r="O217" s="197"/>
      <c r="P217" s="212"/>
    </row>
    <row r="218" spans="3:16" x14ac:dyDescent="0.2">
      <c r="C218" s="197"/>
      <c r="D218" s="197"/>
      <c r="E218" s="197"/>
      <c r="F218" s="197"/>
      <c r="G218" s="197"/>
      <c r="H218" s="197"/>
      <c r="I218" s="197"/>
      <c r="J218" s="197"/>
      <c r="K218" s="197"/>
      <c r="L218" s="197"/>
      <c r="M218" s="197"/>
      <c r="N218" s="197"/>
      <c r="O218" s="197"/>
      <c r="P218" s="212"/>
    </row>
    <row r="219" spans="3:16" x14ac:dyDescent="0.2">
      <c r="C219" s="197"/>
      <c r="D219" s="197"/>
      <c r="E219" s="197"/>
      <c r="F219" s="197"/>
      <c r="G219" s="197"/>
      <c r="H219" s="197"/>
      <c r="I219" s="197"/>
      <c r="J219" s="197"/>
      <c r="K219" s="197"/>
      <c r="L219" s="197"/>
      <c r="M219" s="197"/>
      <c r="N219" s="197"/>
      <c r="O219" s="197"/>
      <c r="P219" s="212"/>
    </row>
    <row r="220" spans="3:16" x14ac:dyDescent="0.2">
      <c r="C220" s="197"/>
      <c r="D220" s="197"/>
      <c r="E220" s="197"/>
      <c r="F220" s="197"/>
      <c r="G220" s="197"/>
      <c r="H220" s="197"/>
      <c r="I220" s="197"/>
      <c r="J220" s="197"/>
      <c r="K220" s="197"/>
      <c r="L220" s="197"/>
      <c r="M220" s="197"/>
      <c r="N220" s="197"/>
      <c r="O220" s="197"/>
      <c r="P220" s="212"/>
    </row>
    <row r="221" spans="3:16" x14ac:dyDescent="0.2">
      <c r="C221" s="197"/>
      <c r="D221" s="197"/>
      <c r="E221" s="197"/>
      <c r="F221" s="197"/>
      <c r="G221" s="197"/>
      <c r="H221" s="197"/>
      <c r="I221" s="197"/>
      <c r="J221" s="197"/>
      <c r="K221" s="197"/>
      <c r="L221" s="197"/>
      <c r="M221" s="197"/>
      <c r="N221" s="197"/>
      <c r="O221" s="197"/>
      <c r="P221" s="212"/>
    </row>
    <row r="222" spans="3:16" x14ac:dyDescent="0.2">
      <c r="C222" s="197"/>
      <c r="D222" s="197"/>
      <c r="E222" s="197"/>
      <c r="F222" s="197"/>
      <c r="G222" s="197"/>
      <c r="H222" s="197"/>
      <c r="I222" s="197"/>
      <c r="J222" s="197"/>
      <c r="K222" s="197"/>
      <c r="L222" s="197"/>
      <c r="M222" s="197"/>
      <c r="N222" s="197"/>
      <c r="O222" s="197"/>
      <c r="P222" s="212"/>
    </row>
    <row r="223" spans="3:16" x14ac:dyDescent="0.2">
      <c r="C223" s="197"/>
      <c r="D223" s="197"/>
      <c r="E223" s="197"/>
      <c r="F223" s="197"/>
      <c r="G223" s="197"/>
      <c r="H223" s="197"/>
      <c r="I223" s="197"/>
      <c r="J223" s="197"/>
      <c r="K223" s="197"/>
      <c r="L223" s="197"/>
      <c r="M223" s="197"/>
      <c r="N223" s="197"/>
      <c r="O223" s="197"/>
      <c r="P223" s="212"/>
    </row>
    <row r="224" spans="3:16" x14ac:dyDescent="0.2">
      <c r="C224" s="197"/>
      <c r="D224" s="197"/>
      <c r="E224" s="197"/>
      <c r="F224" s="197"/>
      <c r="G224" s="197"/>
      <c r="H224" s="197"/>
      <c r="I224" s="197"/>
      <c r="J224" s="197"/>
      <c r="K224" s="197"/>
      <c r="L224" s="197"/>
      <c r="M224" s="197"/>
      <c r="N224" s="197"/>
      <c r="O224" s="197"/>
      <c r="P224" s="212"/>
    </row>
    <row r="225" spans="3:16" x14ac:dyDescent="0.2">
      <c r="C225" s="197"/>
      <c r="D225" s="197"/>
      <c r="E225" s="197"/>
      <c r="F225" s="197"/>
      <c r="G225" s="197"/>
      <c r="H225" s="197"/>
      <c r="I225" s="197"/>
      <c r="J225" s="197"/>
      <c r="K225" s="197"/>
      <c r="L225" s="197"/>
      <c r="M225" s="197"/>
      <c r="N225" s="197"/>
      <c r="O225" s="197"/>
      <c r="P225" s="212"/>
    </row>
    <row r="226" spans="3:16" x14ac:dyDescent="0.2">
      <c r="C226" s="197"/>
      <c r="D226" s="197"/>
      <c r="E226" s="197"/>
      <c r="F226" s="197"/>
      <c r="G226" s="197"/>
      <c r="H226" s="197"/>
      <c r="I226" s="197"/>
      <c r="J226" s="197"/>
      <c r="K226" s="197"/>
      <c r="L226" s="197"/>
      <c r="M226" s="197"/>
      <c r="N226" s="197"/>
      <c r="O226" s="197"/>
      <c r="P226" s="212"/>
    </row>
    <row r="227" spans="3:16" x14ac:dyDescent="0.2">
      <c r="C227" s="197"/>
      <c r="D227" s="197"/>
      <c r="E227" s="197"/>
      <c r="F227" s="197"/>
      <c r="G227" s="197"/>
      <c r="H227" s="197"/>
      <c r="I227" s="197"/>
      <c r="J227" s="197"/>
      <c r="K227" s="197"/>
      <c r="L227" s="197"/>
      <c r="M227" s="197"/>
      <c r="N227" s="197"/>
      <c r="O227" s="197"/>
      <c r="P227" s="212"/>
    </row>
    <row r="228" spans="3:16" x14ac:dyDescent="0.2">
      <c r="C228" s="197"/>
      <c r="D228" s="197"/>
      <c r="E228" s="197"/>
      <c r="F228" s="197"/>
      <c r="G228" s="197"/>
      <c r="H228" s="197"/>
      <c r="I228" s="197"/>
      <c r="J228" s="197"/>
      <c r="K228" s="197"/>
      <c r="L228" s="197"/>
      <c r="M228" s="197"/>
      <c r="N228" s="197"/>
      <c r="O228" s="197"/>
      <c r="P228" s="212"/>
    </row>
    <row r="229" spans="3:16" x14ac:dyDescent="0.2">
      <c r="C229" s="197"/>
      <c r="D229" s="197"/>
      <c r="E229" s="197"/>
      <c r="F229" s="197"/>
      <c r="G229" s="197"/>
      <c r="H229" s="197"/>
      <c r="I229" s="197"/>
      <c r="J229" s="197"/>
      <c r="K229" s="197"/>
      <c r="L229" s="197"/>
      <c r="M229" s="197"/>
      <c r="N229" s="197"/>
      <c r="O229" s="197"/>
      <c r="P229" s="212"/>
    </row>
    <row r="230" spans="3:16" x14ac:dyDescent="0.2">
      <c r="C230" s="197"/>
      <c r="D230" s="197"/>
      <c r="E230" s="197"/>
      <c r="F230" s="197"/>
      <c r="G230" s="197"/>
      <c r="H230" s="197"/>
      <c r="I230" s="197"/>
      <c r="J230" s="197"/>
      <c r="K230" s="197"/>
      <c r="L230" s="197"/>
      <c r="M230" s="197"/>
      <c r="N230" s="197"/>
      <c r="O230" s="197"/>
      <c r="P230" s="212"/>
    </row>
    <row r="231" spans="3:16" x14ac:dyDescent="0.2">
      <c r="C231" s="197"/>
      <c r="D231" s="197"/>
      <c r="E231" s="197"/>
      <c r="F231" s="197"/>
      <c r="G231" s="197"/>
      <c r="H231" s="197"/>
      <c r="I231" s="197"/>
      <c r="J231" s="197"/>
      <c r="K231" s="197"/>
      <c r="L231" s="197"/>
      <c r="M231" s="197"/>
      <c r="N231" s="197"/>
      <c r="O231" s="197"/>
      <c r="P231" s="212"/>
    </row>
    <row r="232" spans="3:16" x14ac:dyDescent="0.2">
      <c r="C232" s="197"/>
      <c r="D232" s="197"/>
      <c r="E232" s="197"/>
      <c r="F232" s="197"/>
      <c r="G232" s="197"/>
      <c r="H232" s="197"/>
      <c r="I232" s="197"/>
      <c r="J232" s="197"/>
      <c r="K232" s="197"/>
      <c r="L232" s="197"/>
      <c r="M232" s="197"/>
      <c r="N232" s="197"/>
      <c r="O232" s="197"/>
      <c r="P232" s="212"/>
    </row>
    <row r="233" spans="3:16" x14ac:dyDescent="0.2">
      <c r="C233" s="197"/>
      <c r="D233" s="197"/>
      <c r="E233" s="197"/>
      <c r="F233" s="197"/>
      <c r="G233" s="197"/>
      <c r="H233" s="197"/>
      <c r="I233" s="197"/>
      <c r="J233" s="197"/>
      <c r="K233" s="197"/>
      <c r="L233" s="197"/>
      <c r="M233" s="197"/>
      <c r="N233" s="197"/>
      <c r="O233" s="197"/>
      <c r="P233" s="212"/>
    </row>
    <row r="234" spans="3:16" x14ac:dyDescent="0.2">
      <c r="C234" s="197"/>
      <c r="D234" s="197"/>
      <c r="E234" s="197"/>
      <c r="F234" s="197"/>
      <c r="G234" s="197"/>
      <c r="H234" s="197"/>
      <c r="I234" s="197"/>
      <c r="J234" s="197"/>
      <c r="K234" s="197"/>
      <c r="L234" s="197"/>
      <c r="M234" s="197"/>
      <c r="N234" s="197"/>
      <c r="O234" s="197"/>
      <c r="P234" s="212"/>
    </row>
    <row r="235" spans="3:16" x14ac:dyDescent="0.2">
      <c r="C235" s="197"/>
      <c r="D235" s="197"/>
      <c r="E235" s="197"/>
      <c r="F235" s="197"/>
      <c r="G235" s="197"/>
      <c r="H235" s="197"/>
      <c r="I235" s="197"/>
      <c r="J235" s="197"/>
      <c r="K235" s="197"/>
      <c r="L235" s="197"/>
      <c r="M235" s="197"/>
      <c r="N235" s="197"/>
      <c r="O235" s="197"/>
      <c r="P235" s="212"/>
    </row>
    <row r="236" spans="3:16" x14ac:dyDescent="0.2">
      <c r="C236" s="197"/>
      <c r="D236" s="197"/>
      <c r="E236" s="197"/>
      <c r="F236" s="197"/>
      <c r="G236" s="197"/>
      <c r="H236" s="197"/>
      <c r="I236" s="197"/>
      <c r="J236" s="197"/>
      <c r="K236" s="197"/>
      <c r="L236" s="197"/>
      <c r="M236" s="197"/>
      <c r="N236" s="197"/>
      <c r="O236" s="197"/>
      <c r="P236" s="212"/>
    </row>
    <row r="237" spans="3:16" x14ac:dyDescent="0.2">
      <c r="C237" s="197"/>
      <c r="D237" s="197"/>
      <c r="E237" s="197"/>
      <c r="F237" s="197"/>
      <c r="G237" s="197"/>
      <c r="H237" s="197"/>
      <c r="I237" s="197"/>
      <c r="J237" s="197"/>
      <c r="K237" s="197"/>
      <c r="L237" s="197"/>
      <c r="M237" s="197"/>
      <c r="N237" s="197"/>
      <c r="O237" s="197"/>
      <c r="P237" s="212"/>
    </row>
    <row r="238" spans="3:16" x14ac:dyDescent="0.2">
      <c r="C238" s="197"/>
      <c r="D238" s="197"/>
      <c r="E238" s="197"/>
      <c r="F238" s="197"/>
      <c r="G238" s="197"/>
      <c r="H238" s="197"/>
      <c r="I238" s="197"/>
      <c r="J238" s="197"/>
      <c r="K238" s="197"/>
      <c r="L238" s="197"/>
      <c r="M238" s="197"/>
      <c r="N238" s="197"/>
      <c r="O238" s="197"/>
      <c r="P238" s="212"/>
    </row>
    <row r="239" spans="3:16" x14ac:dyDescent="0.2">
      <c r="C239" s="197"/>
      <c r="D239" s="197"/>
      <c r="E239" s="197"/>
      <c r="F239" s="197"/>
      <c r="G239" s="197"/>
      <c r="H239" s="197"/>
      <c r="I239" s="197"/>
      <c r="J239" s="197"/>
      <c r="K239" s="197"/>
      <c r="L239" s="197"/>
      <c r="M239" s="197"/>
      <c r="N239" s="197"/>
      <c r="O239" s="197"/>
      <c r="P239" s="212"/>
    </row>
    <row r="240" spans="3:16" x14ac:dyDescent="0.2">
      <c r="C240" s="197"/>
      <c r="D240" s="197"/>
      <c r="E240" s="197"/>
      <c r="F240" s="197"/>
      <c r="G240" s="197"/>
      <c r="H240" s="197"/>
      <c r="I240" s="197"/>
      <c r="J240" s="197"/>
      <c r="K240" s="197"/>
      <c r="L240" s="197"/>
      <c r="M240" s="197"/>
      <c r="N240" s="197"/>
      <c r="O240" s="197"/>
      <c r="P240" s="212"/>
    </row>
    <row r="241" spans="3:16" x14ac:dyDescent="0.2">
      <c r="C241" s="197"/>
      <c r="D241" s="197"/>
      <c r="E241" s="197"/>
      <c r="F241" s="197"/>
      <c r="G241" s="197"/>
      <c r="H241" s="197"/>
      <c r="I241" s="197"/>
      <c r="J241" s="197"/>
      <c r="K241" s="197"/>
      <c r="L241" s="197"/>
      <c r="M241" s="197"/>
      <c r="N241" s="197"/>
      <c r="O241" s="197"/>
      <c r="P241" s="212"/>
    </row>
    <row r="242" spans="3:16" x14ac:dyDescent="0.2">
      <c r="C242" s="197"/>
      <c r="D242" s="197"/>
      <c r="E242" s="197"/>
      <c r="F242" s="197"/>
      <c r="G242" s="197"/>
      <c r="H242" s="197"/>
      <c r="I242" s="197"/>
      <c r="J242" s="197"/>
      <c r="K242" s="197"/>
      <c r="L242" s="197"/>
      <c r="M242" s="197"/>
      <c r="N242" s="197"/>
      <c r="O242" s="197"/>
      <c r="P242" s="212"/>
    </row>
    <row r="243" spans="3:16" x14ac:dyDescent="0.2">
      <c r="C243" s="197"/>
      <c r="D243" s="197"/>
      <c r="E243" s="197"/>
      <c r="F243" s="197"/>
      <c r="G243" s="197"/>
      <c r="H243" s="197"/>
      <c r="I243" s="197"/>
      <c r="J243" s="197"/>
      <c r="K243" s="197"/>
      <c r="L243" s="197"/>
      <c r="M243" s="197"/>
      <c r="N243" s="197"/>
      <c r="O243" s="197"/>
      <c r="P243" s="212"/>
    </row>
    <row r="244" spans="3:16" x14ac:dyDescent="0.2">
      <c r="C244" s="197"/>
      <c r="D244" s="197"/>
      <c r="E244" s="197"/>
      <c r="F244" s="197"/>
      <c r="G244" s="197"/>
      <c r="H244" s="197"/>
      <c r="I244" s="197"/>
      <c r="J244" s="197"/>
      <c r="K244" s="197"/>
      <c r="L244" s="197"/>
      <c r="M244" s="197"/>
      <c r="N244" s="197"/>
      <c r="O244" s="197"/>
      <c r="P244" s="212"/>
    </row>
    <row r="245" spans="3:16" x14ac:dyDescent="0.2">
      <c r="C245" s="197"/>
      <c r="D245" s="197"/>
      <c r="E245" s="197"/>
      <c r="F245" s="197"/>
      <c r="G245" s="197"/>
      <c r="H245" s="197"/>
      <c r="I245" s="197"/>
      <c r="J245" s="197"/>
      <c r="K245" s="197"/>
      <c r="L245" s="197"/>
      <c r="M245" s="197"/>
      <c r="N245" s="197"/>
      <c r="O245" s="197"/>
      <c r="P245" s="212"/>
    </row>
    <row r="246" spans="3:16" x14ac:dyDescent="0.2">
      <c r="C246" s="197"/>
      <c r="D246" s="197"/>
      <c r="E246" s="197"/>
      <c r="F246" s="197"/>
      <c r="G246" s="197"/>
      <c r="H246" s="197"/>
      <c r="I246" s="197"/>
      <c r="J246" s="197"/>
      <c r="K246" s="197"/>
      <c r="L246" s="197"/>
      <c r="M246" s="197"/>
      <c r="N246" s="197"/>
      <c r="O246" s="197"/>
      <c r="P246" s="212"/>
    </row>
    <row r="247" spans="3:16" x14ac:dyDescent="0.2">
      <c r="C247" s="197"/>
      <c r="D247" s="197"/>
      <c r="E247" s="197"/>
      <c r="F247" s="197"/>
      <c r="G247" s="197"/>
      <c r="H247" s="197"/>
      <c r="I247" s="197"/>
      <c r="J247" s="197"/>
      <c r="K247" s="197"/>
      <c r="L247" s="197"/>
      <c r="M247" s="197"/>
      <c r="N247" s="197"/>
      <c r="O247" s="197"/>
      <c r="P247" s="212"/>
    </row>
    <row r="248" spans="3:16" x14ac:dyDescent="0.2">
      <c r="C248" s="197"/>
      <c r="D248" s="197"/>
      <c r="E248" s="197"/>
      <c r="F248" s="197"/>
      <c r="G248" s="197"/>
      <c r="H248" s="197"/>
      <c r="I248" s="197"/>
      <c r="J248" s="197"/>
      <c r="K248" s="197"/>
      <c r="L248" s="197"/>
      <c r="M248" s="197"/>
      <c r="N248" s="197"/>
      <c r="O248" s="197"/>
      <c r="P248" s="212"/>
    </row>
    <row r="249" spans="3:16" x14ac:dyDescent="0.2">
      <c r="C249" s="197"/>
      <c r="D249" s="197"/>
      <c r="E249" s="197"/>
      <c r="F249" s="197"/>
      <c r="G249" s="197"/>
      <c r="H249" s="197"/>
      <c r="I249" s="197"/>
      <c r="J249" s="197"/>
      <c r="K249" s="197"/>
      <c r="L249" s="197"/>
      <c r="M249" s="197"/>
      <c r="N249" s="197"/>
      <c r="O249" s="197"/>
      <c r="P249" s="212"/>
    </row>
    <row r="250" spans="3:16" x14ac:dyDescent="0.2">
      <c r="C250" s="197"/>
      <c r="D250" s="197"/>
      <c r="E250" s="197"/>
      <c r="F250" s="197"/>
      <c r="G250" s="197"/>
      <c r="H250" s="197"/>
      <c r="I250" s="197"/>
      <c r="J250" s="197"/>
      <c r="K250" s="197"/>
      <c r="L250" s="197"/>
      <c r="M250" s="197"/>
      <c r="N250" s="197"/>
      <c r="O250" s="197"/>
      <c r="P250" s="212"/>
    </row>
    <row r="251" spans="3:16" x14ac:dyDescent="0.2">
      <c r="C251" s="197"/>
      <c r="D251" s="197"/>
      <c r="E251" s="197"/>
      <c r="F251" s="197"/>
      <c r="G251" s="197"/>
      <c r="H251" s="197"/>
      <c r="I251" s="197"/>
      <c r="J251" s="197"/>
      <c r="K251" s="197"/>
      <c r="L251" s="197"/>
      <c r="M251" s="197"/>
      <c r="N251" s="197"/>
      <c r="O251" s="197"/>
      <c r="P251" s="212"/>
    </row>
    <row r="252" spans="3:16" x14ac:dyDescent="0.2">
      <c r="C252" s="197"/>
      <c r="D252" s="197"/>
      <c r="E252" s="197"/>
      <c r="F252" s="197"/>
      <c r="G252" s="197"/>
      <c r="H252" s="197"/>
      <c r="I252" s="197"/>
      <c r="J252" s="197"/>
      <c r="K252" s="197"/>
      <c r="L252" s="197"/>
      <c r="M252" s="197"/>
      <c r="N252" s="197"/>
      <c r="O252" s="197"/>
      <c r="P252" s="212"/>
    </row>
    <row r="253" spans="3:16" x14ac:dyDescent="0.2">
      <c r="C253" s="197"/>
      <c r="D253" s="197"/>
      <c r="E253" s="197"/>
      <c r="F253" s="197"/>
      <c r="G253" s="197"/>
      <c r="H253" s="197"/>
      <c r="I253" s="197"/>
      <c r="J253" s="197"/>
      <c r="K253" s="197"/>
      <c r="L253" s="197"/>
      <c r="M253" s="197"/>
      <c r="N253" s="197"/>
      <c r="O253" s="197"/>
      <c r="P253" s="212"/>
    </row>
    <row r="254" spans="3:16" x14ac:dyDescent="0.2">
      <c r="C254" s="197"/>
      <c r="D254" s="197"/>
      <c r="E254" s="197"/>
      <c r="F254" s="197"/>
      <c r="G254" s="197"/>
      <c r="H254" s="197"/>
      <c r="I254" s="197"/>
      <c r="J254" s="197"/>
      <c r="K254" s="197"/>
      <c r="L254" s="197"/>
      <c r="M254" s="197"/>
      <c r="N254" s="197"/>
      <c r="O254" s="197"/>
      <c r="P254" s="212"/>
    </row>
    <row r="255" spans="3:16" x14ac:dyDescent="0.2">
      <c r="C255" s="197"/>
      <c r="D255" s="197"/>
      <c r="E255" s="197"/>
      <c r="F255" s="197"/>
      <c r="G255" s="197"/>
      <c r="H255" s="197"/>
      <c r="I255" s="197"/>
      <c r="J255" s="197"/>
      <c r="K255" s="197"/>
      <c r="L255" s="197"/>
      <c r="M255" s="197"/>
      <c r="N255" s="197"/>
      <c r="O255" s="197"/>
      <c r="P255" s="212"/>
    </row>
    <row r="256" spans="3:16" x14ac:dyDescent="0.2">
      <c r="C256" s="197"/>
      <c r="D256" s="197"/>
      <c r="E256" s="197"/>
      <c r="F256" s="197"/>
      <c r="G256" s="197"/>
      <c r="H256" s="197"/>
      <c r="I256" s="197"/>
      <c r="J256" s="197"/>
      <c r="K256" s="197"/>
      <c r="L256" s="197"/>
      <c r="M256" s="197"/>
      <c r="N256" s="197"/>
      <c r="O256" s="197"/>
      <c r="P256" s="212"/>
    </row>
    <row r="257" spans="3:16" x14ac:dyDescent="0.2">
      <c r="C257" s="197"/>
      <c r="D257" s="197"/>
      <c r="E257" s="197"/>
      <c r="F257" s="197"/>
      <c r="G257" s="197"/>
      <c r="H257" s="197"/>
      <c r="I257" s="197"/>
      <c r="J257" s="197"/>
      <c r="K257" s="197"/>
      <c r="L257" s="197"/>
      <c r="M257" s="197"/>
      <c r="N257" s="197"/>
      <c r="O257" s="197"/>
      <c r="P257" s="212"/>
    </row>
    <row r="258" spans="3:16" x14ac:dyDescent="0.2">
      <c r="C258" s="197"/>
      <c r="D258" s="197"/>
      <c r="E258" s="197"/>
      <c r="F258" s="197"/>
      <c r="G258" s="197"/>
      <c r="H258" s="197"/>
      <c r="I258" s="197"/>
      <c r="J258" s="197"/>
      <c r="K258" s="197"/>
      <c r="L258" s="197"/>
      <c r="M258" s="197"/>
      <c r="N258" s="197"/>
      <c r="O258" s="197"/>
      <c r="P258" s="212"/>
    </row>
    <row r="259" spans="3:16" x14ac:dyDescent="0.2">
      <c r="C259" s="197"/>
      <c r="D259" s="197"/>
      <c r="E259" s="197"/>
      <c r="F259" s="197"/>
      <c r="G259" s="197"/>
      <c r="H259" s="197"/>
      <c r="I259" s="197"/>
      <c r="J259" s="197"/>
      <c r="K259" s="197"/>
      <c r="L259" s="197"/>
      <c r="M259" s="197"/>
      <c r="N259" s="197"/>
      <c r="O259" s="197"/>
      <c r="P259" s="212"/>
    </row>
    <row r="260" spans="3:16" x14ac:dyDescent="0.2">
      <c r="C260" s="197"/>
      <c r="D260" s="197"/>
      <c r="E260" s="197"/>
      <c r="F260" s="197"/>
      <c r="G260" s="197"/>
      <c r="H260" s="197"/>
      <c r="I260" s="197"/>
      <c r="J260" s="197"/>
      <c r="K260" s="197"/>
      <c r="L260" s="197"/>
      <c r="M260" s="197"/>
      <c r="N260" s="197"/>
      <c r="O260" s="197"/>
      <c r="P260" s="212"/>
    </row>
    <row r="261" spans="3:16" x14ac:dyDescent="0.2">
      <c r="C261" s="197"/>
      <c r="D261" s="197"/>
      <c r="E261" s="197"/>
      <c r="F261" s="197"/>
      <c r="G261" s="197"/>
      <c r="H261" s="197"/>
      <c r="I261" s="197"/>
      <c r="J261" s="197"/>
      <c r="K261" s="197"/>
      <c r="L261" s="197"/>
      <c r="M261" s="197"/>
      <c r="N261" s="197"/>
      <c r="O261" s="197"/>
      <c r="P261" s="212"/>
    </row>
    <row r="262" spans="3:16" x14ac:dyDescent="0.2">
      <c r="C262" s="197"/>
      <c r="D262" s="197"/>
      <c r="E262" s="197"/>
      <c r="F262" s="197"/>
      <c r="G262" s="197"/>
      <c r="H262" s="197"/>
      <c r="I262" s="197"/>
      <c r="J262" s="197"/>
      <c r="K262" s="197"/>
      <c r="L262" s="197"/>
      <c r="M262" s="197"/>
      <c r="N262" s="197"/>
      <c r="O262" s="197"/>
      <c r="P262" s="212"/>
    </row>
    <row r="263" spans="3:16" x14ac:dyDescent="0.2">
      <c r="C263" s="197"/>
      <c r="D263" s="197"/>
      <c r="E263" s="197"/>
      <c r="F263" s="197"/>
      <c r="G263" s="197"/>
      <c r="H263" s="197"/>
      <c r="I263" s="197"/>
      <c r="J263" s="197"/>
      <c r="K263" s="197"/>
      <c r="L263" s="197"/>
      <c r="M263" s="197"/>
      <c r="N263" s="197"/>
      <c r="O263" s="197"/>
      <c r="P263" s="212"/>
    </row>
    <row r="264" spans="3:16" x14ac:dyDescent="0.2">
      <c r="C264" s="197"/>
      <c r="D264" s="197"/>
      <c r="E264" s="197"/>
      <c r="F264" s="197"/>
      <c r="G264" s="197"/>
      <c r="H264" s="197"/>
      <c r="I264" s="197"/>
      <c r="J264" s="197"/>
      <c r="K264" s="197"/>
      <c r="L264" s="197"/>
      <c r="M264" s="197"/>
      <c r="N264" s="197"/>
      <c r="O264" s="197"/>
      <c r="P264" s="212"/>
    </row>
    <row r="265" spans="3:16" x14ac:dyDescent="0.2">
      <c r="C265" s="197"/>
      <c r="D265" s="197"/>
      <c r="E265" s="197"/>
      <c r="F265" s="197"/>
      <c r="G265" s="197"/>
      <c r="H265" s="197"/>
      <c r="I265" s="197"/>
      <c r="J265" s="197"/>
      <c r="K265" s="197"/>
      <c r="L265" s="197"/>
      <c r="M265" s="197"/>
      <c r="N265" s="197"/>
      <c r="O265" s="197"/>
      <c r="P265" s="212"/>
    </row>
    <row r="266" spans="3:16" x14ac:dyDescent="0.2">
      <c r="C266" s="197"/>
      <c r="D266" s="197"/>
      <c r="E266" s="197"/>
      <c r="F266" s="197"/>
      <c r="G266" s="197"/>
      <c r="H266" s="197"/>
      <c r="I266" s="197"/>
      <c r="J266" s="197"/>
      <c r="K266" s="197"/>
      <c r="L266" s="197"/>
      <c r="M266" s="197"/>
      <c r="N266" s="197"/>
      <c r="O266" s="197"/>
      <c r="P266" s="212"/>
    </row>
    <row r="267" spans="3:16" x14ac:dyDescent="0.2">
      <c r="C267" s="197"/>
      <c r="D267" s="197"/>
      <c r="E267" s="197"/>
      <c r="F267" s="197"/>
      <c r="G267" s="197"/>
      <c r="H267" s="197"/>
      <c r="I267" s="197"/>
      <c r="J267" s="197"/>
      <c r="K267" s="197"/>
      <c r="L267" s="197"/>
      <c r="M267" s="197"/>
      <c r="N267" s="197"/>
      <c r="O267" s="197"/>
      <c r="P267" s="212"/>
    </row>
    <row r="268" spans="3:16" x14ac:dyDescent="0.2">
      <c r="C268" s="197"/>
      <c r="D268" s="197"/>
      <c r="E268" s="197"/>
      <c r="F268" s="197"/>
      <c r="G268" s="197"/>
      <c r="H268" s="197"/>
      <c r="I268" s="197"/>
      <c r="J268" s="197"/>
      <c r="K268" s="197"/>
      <c r="L268" s="197"/>
      <c r="M268" s="197"/>
      <c r="N268" s="197"/>
      <c r="O268" s="197"/>
      <c r="P268" s="212"/>
    </row>
    <row r="269" spans="3:16" x14ac:dyDescent="0.2">
      <c r="C269" s="197"/>
      <c r="D269" s="197"/>
      <c r="E269" s="197"/>
      <c r="F269" s="197"/>
      <c r="G269" s="197"/>
      <c r="H269" s="197"/>
      <c r="I269" s="197"/>
      <c r="J269" s="197"/>
      <c r="K269" s="197"/>
      <c r="L269" s="197"/>
      <c r="M269" s="197"/>
      <c r="N269" s="197"/>
      <c r="O269" s="197"/>
      <c r="P269" s="212"/>
    </row>
    <row r="270" spans="3:16" x14ac:dyDescent="0.2">
      <c r="C270" s="197"/>
      <c r="D270" s="197"/>
      <c r="E270" s="197"/>
      <c r="F270" s="197"/>
      <c r="G270" s="197"/>
      <c r="H270" s="197"/>
      <c r="I270" s="197"/>
      <c r="J270" s="197"/>
      <c r="K270" s="197"/>
      <c r="L270" s="197"/>
      <c r="M270" s="197"/>
      <c r="N270" s="197"/>
      <c r="O270" s="197"/>
      <c r="P270" s="212"/>
    </row>
    <row r="271" spans="3:16" x14ac:dyDescent="0.2">
      <c r="C271" s="197"/>
      <c r="D271" s="197"/>
      <c r="E271" s="197"/>
      <c r="F271" s="197"/>
      <c r="G271" s="197"/>
      <c r="H271" s="197"/>
      <c r="I271" s="197"/>
      <c r="J271" s="197"/>
      <c r="K271" s="197"/>
      <c r="L271" s="197"/>
      <c r="M271" s="197"/>
      <c r="N271" s="197"/>
      <c r="O271" s="197"/>
      <c r="P271" s="212"/>
    </row>
    <row r="272" spans="3:16" x14ac:dyDescent="0.2">
      <c r="C272" s="197"/>
      <c r="D272" s="197"/>
      <c r="E272" s="197"/>
      <c r="F272" s="197"/>
      <c r="G272" s="197"/>
      <c r="H272" s="197"/>
      <c r="I272" s="197"/>
      <c r="J272" s="197"/>
      <c r="K272" s="197"/>
      <c r="L272" s="197"/>
      <c r="M272" s="197"/>
      <c r="N272" s="197"/>
      <c r="O272" s="197"/>
      <c r="P272" s="212"/>
    </row>
    <row r="273" spans="3:16" x14ac:dyDescent="0.2">
      <c r="C273" s="197"/>
      <c r="D273" s="197"/>
      <c r="E273" s="197"/>
      <c r="F273" s="197"/>
      <c r="G273" s="197"/>
      <c r="H273" s="197"/>
      <c r="I273" s="197"/>
      <c r="J273" s="197"/>
      <c r="K273" s="197"/>
      <c r="L273" s="197"/>
      <c r="M273" s="197"/>
      <c r="N273" s="197"/>
      <c r="O273" s="197"/>
      <c r="P273" s="212"/>
    </row>
    <row r="274" spans="3:16" x14ac:dyDescent="0.2">
      <c r="C274" s="197"/>
      <c r="D274" s="197"/>
      <c r="E274" s="197"/>
      <c r="F274" s="197"/>
      <c r="G274" s="197"/>
      <c r="H274" s="197"/>
      <c r="I274" s="197"/>
      <c r="J274" s="197"/>
      <c r="K274" s="197"/>
      <c r="L274" s="197"/>
      <c r="M274" s="197"/>
      <c r="N274" s="197"/>
      <c r="O274" s="197"/>
      <c r="P274" s="212"/>
    </row>
    <row r="275" spans="3:16" x14ac:dyDescent="0.2">
      <c r="C275" s="197"/>
      <c r="D275" s="197"/>
      <c r="E275" s="197"/>
      <c r="F275" s="197"/>
      <c r="G275" s="197"/>
      <c r="H275" s="197"/>
      <c r="I275" s="197"/>
      <c r="J275" s="197"/>
      <c r="K275" s="197"/>
      <c r="L275" s="197"/>
      <c r="M275" s="197"/>
      <c r="N275" s="197"/>
      <c r="O275" s="197"/>
      <c r="P275" s="212"/>
    </row>
    <row r="276" spans="3:16" x14ac:dyDescent="0.2">
      <c r="C276" s="197"/>
      <c r="D276" s="197"/>
      <c r="E276" s="197"/>
      <c r="F276" s="197"/>
      <c r="G276" s="197"/>
      <c r="H276" s="197"/>
      <c r="I276" s="197"/>
      <c r="J276" s="197"/>
      <c r="K276" s="197"/>
      <c r="L276" s="197"/>
      <c r="M276" s="197"/>
      <c r="N276" s="197"/>
      <c r="O276" s="197"/>
      <c r="P276" s="212"/>
    </row>
    <row r="277" spans="3:16" x14ac:dyDescent="0.2">
      <c r="C277" s="197"/>
      <c r="D277" s="197"/>
      <c r="E277" s="197"/>
      <c r="F277" s="197"/>
      <c r="G277" s="197"/>
      <c r="H277" s="197"/>
      <c r="I277" s="197"/>
      <c r="J277" s="197"/>
      <c r="K277" s="197"/>
      <c r="L277" s="197"/>
      <c r="M277" s="197"/>
      <c r="N277" s="197"/>
      <c r="O277" s="197"/>
      <c r="P277" s="212"/>
    </row>
    <row r="278" spans="3:16" x14ac:dyDescent="0.2">
      <c r="C278" s="197"/>
      <c r="D278" s="197"/>
      <c r="E278" s="197"/>
      <c r="F278" s="197"/>
      <c r="G278" s="197"/>
      <c r="H278" s="197"/>
      <c r="I278" s="197"/>
      <c r="J278" s="197"/>
      <c r="K278" s="197"/>
      <c r="L278" s="197"/>
      <c r="M278" s="197"/>
      <c r="N278" s="197"/>
      <c r="O278" s="197"/>
      <c r="P278" s="212"/>
    </row>
    <row r="279" spans="3:16" x14ac:dyDescent="0.2">
      <c r="C279" s="197"/>
      <c r="D279" s="197"/>
      <c r="E279" s="197"/>
      <c r="F279" s="197"/>
      <c r="G279" s="197"/>
      <c r="H279" s="197"/>
      <c r="I279" s="197"/>
      <c r="J279" s="197"/>
      <c r="K279" s="197"/>
      <c r="L279" s="197"/>
      <c r="M279" s="197"/>
      <c r="N279" s="197"/>
      <c r="O279" s="197"/>
      <c r="P279" s="212"/>
    </row>
    <row r="280" spans="3:16" x14ac:dyDescent="0.2">
      <c r="C280" s="197"/>
      <c r="D280" s="197"/>
      <c r="E280" s="197"/>
      <c r="F280" s="197"/>
      <c r="G280" s="197"/>
      <c r="H280" s="197"/>
      <c r="I280" s="197"/>
      <c r="J280" s="197"/>
      <c r="K280" s="197"/>
      <c r="L280" s="197"/>
      <c r="M280" s="197"/>
      <c r="N280" s="197"/>
      <c r="O280" s="197"/>
      <c r="P280" s="212"/>
    </row>
    <row r="281" spans="3:16" x14ac:dyDescent="0.2">
      <c r="C281" s="197"/>
      <c r="D281" s="197"/>
      <c r="E281" s="197"/>
      <c r="F281" s="197"/>
      <c r="G281" s="197"/>
      <c r="H281" s="197"/>
      <c r="I281" s="197"/>
      <c r="J281" s="197"/>
      <c r="K281" s="197"/>
      <c r="L281" s="197"/>
      <c r="M281" s="197"/>
      <c r="N281" s="197"/>
      <c r="O281" s="197"/>
      <c r="P281" s="212"/>
    </row>
    <row r="282" spans="3:16" x14ac:dyDescent="0.2">
      <c r="C282" s="197"/>
      <c r="D282" s="197"/>
      <c r="E282" s="197"/>
      <c r="F282" s="197"/>
      <c r="G282" s="197"/>
      <c r="H282" s="197"/>
      <c r="I282" s="197"/>
      <c r="J282" s="197"/>
      <c r="K282" s="197"/>
      <c r="L282" s="197"/>
      <c r="M282" s="197"/>
      <c r="N282" s="197"/>
      <c r="O282" s="197"/>
      <c r="P282" s="212"/>
    </row>
    <row r="283" spans="3:16" x14ac:dyDescent="0.2">
      <c r="C283" s="197"/>
      <c r="D283" s="197"/>
      <c r="E283" s="197"/>
      <c r="F283" s="197"/>
      <c r="G283" s="197"/>
      <c r="H283" s="197"/>
      <c r="I283" s="197"/>
      <c r="J283" s="197"/>
      <c r="K283" s="197"/>
      <c r="L283" s="197"/>
      <c r="M283" s="197"/>
      <c r="N283" s="197"/>
      <c r="O283" s="197"/>
      <c r="P283" s="212"/>
    </row>
    <row r="284" spans="3:16" x14ac:dyDescent="0.2">
      <c r="C284" s="197"/>
      <c r="D284" s="197"/>
      <c r="E284" s="197"/>
      <c r="F284" s="197"/>
      <c r="G284" s="197"/>
      <c r="H284" s="197"/>
      <c r="I284" s="197"/>
      <c r="J284" s="197"/>
      <c r="K284" s="197"/>
      <c r="L284" s="197"/>
      <c r="M284" s="197"/>
      <c r="N284" s="197"/>
      <c r="O284" s="197"/>
      <c r="P284" s="212"/>
    </row>
    <row r="285" spans="3:16" x14ac:dyDescent="0.2">
      <c r="C285" s="197"/>
      <c r="D285" s="197"/>
      <c r="E285" s="197"/>
      <c r="F285" s="197"/>
      <c r="G285" s="197"/>
      <c r="H285" s="197"/>
      <c r="I285" s="197"/>
      <c r="J285" s="197"/>
      <c r="K285" s="197"/>
      <c r="L285" s="197"/>
      <c r="M285" s="197"/>
      <c r="N285" s="197"/>
      <c r="O285" s="197"/>
      <c r="P285" s="212"/>
    </row>
    <row r="286" spans="3:16" x14ac:dyDescent="0.2">
      <c r="C286" s="197"/>
      <c r="D286" s="197"/>
      <c r="E286" s="197"/>
      <c r="F286" s="197"/>
      <c r="G286" s="197"/>
      <c r="H286" s="197"/>
      <c r="I286" s="197"/>
      <c r="J286" s="197"/>
      <c r="K286" s="197"/>
      <c r="L286" s="197"/>
      <c r="M286" s="197"/>
      <c r="N286" s="197"/>
      <c r="O286" s="197"/>
      <c r="P286" s="212"/>
    </row>
    <row r="287" spans="3:16" x14ac:dyDescent="0.2">
      <c r="C287" s="197"/>
      <c r="D287" s="197"/>
      <c r="E287" s="197"/>
      <c r="F287" s="197"/>
      <c r="G287" s="197"/>
      <c r="H287" s="197"/>
      <c r="I287" s="197"/>
      <c r="J287" s="197"/>
      <c r="K287" s="197"/>
      <c r="L287" s="197"/>
      <c r="M287" s="197"/>
      <c r="N287" s="197"/>
      <c r="O287" s="197"/>
      <c r="P287" s="212"/>
    </row>
    <row r="288" spans="3:16" x14ac:dyDescent="0.2">
      <c r="C288" s="197"/>
      <c r="D288" s="197"/>
      <c r="E288" s="197"/>
      <c r="F288" s="197"/>
      <c r="G288" s="197"/>
      <c r="H288" s="197"/>
      <c r="I288" s="197"/>
      <c r="J288" s="197"/>
      <c r="K288" s="197"/>
      <c r="L288" s="197"/>
      <c r="M288" s="197"/>
      <c r="N288" s="197"/>
      <c r="O288" s="197"/>
      <c r="P288" s="212"/>
    </row>
    <row r="289" spans="3:16" x14ac:dyDescent="0.2">
      <c r="C289" s="197"/>
      <c r="D289" s="197"/>
      <c r="E289" s="197"/>
      <c r="F289" s="197"/>
      <c r="G289" s="197"/>
      <c r="H289" s="197"/>
      <c r="I289" s="197"/>
      <c r="J289" s="197"/>
      <c r="K289" s="197"/>
      <c r="L289" s="197"/>
      <c r="M289" s="197"/>
      <c r="N289" s="197"/>
      <c r="O289" s="197"/>
      <c r="P289" s="212"/>
    </row>
    <row r="290" spans="3:16" x14ac:dyDescent="0.2">
      <c r="C290" s="197"/>
      <c r="D290" s="197"/>
      <c r="E290" s="197"/>
      <c r="F290" s="197"/>
      <c r="G290" s="197"/>
      <c r="H290" s="197"/>
      <c r="I290" s="197"/>
      <c r="J290" s="197"/>
      <c r="K290" s="197"/>
      <c r="L290" s="197"/>
      <c r="M290" s="197"/>
      <c r="N290" s="197"/>
      <c r="O290" s="197"/>
      <c r="P290" s="212"/>
    </row>
    <row r="291" spans="3:16" x14ac:dyDescent="0.2">
      <c r="C291" s="197"/>
      <c r="D291" s="197"/>
      <c r="E291" s="197"/>
      <c r="F291" s="197"/>
      <c r="G291" s="197"/>
      <c r="H291" s="197"/>
      <c r="I291" s="197"/>
      <c r="J291" s="197"/>
      <c r="K291" s="197"/>
      <c r="L291" s="197"/>
      <c r="M291" s="197"/>
      <c r="N291" s="197"/>
      <c r="O291" s="197"/>
      <c r="P291" s="212"/>
    </row>
    <row r="292" spans="3:16" x14ac:dyDescent="0.2">
      <c r="C292" s="197"/>
      <c r="D292" s="197"/>
      <c r="E292" s="197"/>
      <c r="F292" s="197"/>
      <c r="G292" s="197"/>
      <c r="H292" s="197"/>
      <c r="I292" s="197"/>
      <c r="J292" s="197"/>
      <c r="K292" s="197"/>
      <c r="L292" s="197"/>
      <c r="M292" s="197"/>
      <c r="N292" s="197"/>
      <c r="O292" s="197"/>
      <c r="P292" s="212"/>
    </row>
    <row r="293" spans="3:16" x14ac:dyDescent="0.2">
      <c r="C293" s="197"/>
      <c r="D293" s="197"/>
      <c r="E293" s="197"/>
      <c r="F293" s="197"/>
      <c r="G293" s="197"/>
      <c r="H293" s="197"/>
      <c r="I293" s="197"/>
      <c r="J293" s="197"/>
      <c r="K293" s="197"/>
      <c r="L293" s="197"/>
      <c r="M293" s="197"/>
      <c r="N293" s="197"/>
      <c r="O293" s="197"/>
      <c r="P293" s="212"/>
    </row>
    <row r="294" spans="3:16" x14ac:dyDescent="0.2">
      <c r="C294" s="197"/>
      <c r="D294" s="197"/>
      <c r="E294" s="197"/>
      <c r="F294" s="197"/>
      <c r="G294" s="197"/>
      <c r="H294" s="197"/>
      <c r="I294" s="197"/>
      <c r="J294" s="197"/>
      <c r="K294" s="197"/>
      <c r="L294" s="197"/>
      <c r="M294" s="197"/>
      <c r="N294" s="197"/>
      <c r="O294" s="197"/>
      <c r="P294" s="212"/>
    </row>
    <row r="295" spans="3:16" x14ac:dyDescent="0.2">
      <c r="C295" s="197"/>
      <c r="D295" s="197"/>
      <c r="E295" s="197"/>
      <c r="F295" s="197"/>
      <c r="G295" s="197"/>
      <c r="H295" s="197"/>
      <c r="I295" s="197"/>
      <c r="J295" s="197"/>
      <c r="K295" s="197"/>
      <c r="L295" s="197"/>
      <c r="M295" s="197"/>
      <c r="N295" s="197"/>
      <c r="O295" s="197"/>
      <c r="P295" s="212"/>
    </row>
    <row r="296" spans="3:16" x14ac:dyDescent="0.2">
      <c r="C296" s="197"/>
      <c r="D296" s="197"/>
      <c r="E296" s="197"/>
      <c r="F296" s="197"/>
      <c r="G296" s="197"/>
      <c r="H296" s="197"/>
      <c r="I296" s="197"/>
      <c r="J296" s="197"/>
      <c r="K296" s="197"/>
      <c r="L296" s="197"/>
      <c r="M296" s="197"/>
      <c r="N296" s="197"/>
      <c r="O296" s="197"/>
      <c r="P296" s="212"/>
    </row>
    <row r="297" spans="3:16" x14ac:dyDescent="0.2">
      <c r="C297" s="197"/>
      <c r="D297" s="197"/>
      <c r="E297" s="197"/>
      <c r="F297" s="197"/>
      <c r="G297" s="197"/>
      <c r="H297" s="197"/>
      <c r="I297" s="197"/>
      <c r="J297" s="197"/>
      <c r="K297" s="197"/>
      <c r="L297" s="197"/>
      <c r="M297" s="197"/>
      <c r="N297" s="197"/>
      <c r="O297" s="197"/>
      <c r="P297" s="212"/>
    </row>
    <row r="298" spans="3:16" x14ac:dyDescent="0.2">
      <c r="C298" s="197"/>
      <c r="D298" s="197"/>
      <c r="E298" s="197"/>
      <c r="F298" s="197"/>
      <c r="G298" s="197"/>
      <c r="H298" s="197"/>
      <c r="I298" s="197"/>
      <c r="J298" s="197"/>
      <c r="K298" s="197"/>
      <c r="L298" s="197"/>
      <c r="M298" s="197"/>
      <c r="N298" s="197"/>
      <c r="O298" s="197"/>
      <c r="P298" s="212"/>
    </row>
    <row r="299" spans="3:16" x14ac:dyDescent="0.2">
      <c r="C299" s="197"/>
      <c r="D299" s="197"/>
      <c r="E299" s="197"/>
      <c r="F299" s="197"/>
      <c r="G299" s="197"/>
      <c r="H299" s="197"/>
      <c r="I299" s="197"/>
      <c r="J299" s="197"/>
      <c r="K299" s="197"/>
      <c r="L299" s="197"/>
      <c r="M299" s="197"/>
      <c r="N299" s="197"/>
      <c r="O299" s="197"/>
      <c r="P299" s="212"/>
    </row>
    <row r="300" spans="3:16" x14ac:dyDescent="0.2">
      <c r="C300" s="197"/>
      <c r="D300" s="197"/>
      <c r="E300" s="197"/>
      <c r="F300" s="197"/>
      <c r="G300" s="197"/>
      <c r="H300" s="197"/>
      <c r="I300" s="197"/>
      <c r="J300" s="197"/>
      <c r="K300" s="197"/>
      <c r="L300" s="197"/>
      <c r="M300" s="197"/>
      <c r="N300" s="197"/>
      <c r="O300" s="197"/>
      <c r="P300" s="212"/>
    </row>
    <row r="301" spans="3:16" x14ac:dyDescent="0.2">
      <c r="C301" s="197"/>
      <c r="D301" s="197"/>
      <c r="E301" s="197"/>
      <c r="F301" s="197"/>
      <c r="G301" s="197"/>
      <c r="H301" s="197"/>
      <c r="I301" s="197"/>
      <c r="J301" s="197"/>
      <c r="K301" s="197"/>
      <c r="L301" s="197"/>
      <c r="M301" s="197"/>
      <c r="N301" s="197"/>
      <c r="O301" s="197"/>
      <c r="P301" s="212"/>
    </row>
    <row r="302" spans="3:16" x14ac:dyDescent="0.2">
      <c r="C302" s="197"/>
      <c r="D302" s="197"/>
      <c r="E302" s="197"/>
      <c r="F302" s="197"/>
      <c r="G302" s="197"/>
      <c r="H302" s="197"/>
      <c r="I302" s="197"/>
      <c r="J302" s="197"/>
      <c r="K302" s="197"/>
      <c r="L302" s="197"/>
      <c r="M302" s="197"/>
      <c r="N302" s="197"/>
      <c r="O302" s="197"/>
      <c r="P302" s="212"/>
    </row>
    <row r="303" spans="3:16" x14ac:dyDescent="0.2">
      <c r="C303" s="197"/>
      <c r="D303" s="197"/>
      <c r="E303" s="197"/>
      <c r="F303" s="197"/>
      <c r="G303" s="197"/>
      <c r="H303" s="197"/>
      <c r="I303" s="197"/>
      <c r="J303" s="197"/>
      <c r="K303" s="197"/>
      <c r="L303" s="197"/>
      <c r="M303" s="197"/>
      <c r="N303" s="197"/>
      <c r="O303" s="197"/>
      <c r="P303" s="212"/>
    </row>
    <row r="304" spans="3:16" x14ac:dyDescent="0.2">
      <c r="C304" s="197"/>
      <c r="D304" s="197"/>
      <c r="E304" s="197"/>
      <c r="F304" s="197"/>
      <c r="G304" s="197"/>
      <c r="H304" s="197"/>
      <c r="I304" s="197"/>
      <c r="J304" s="197"/>
      <c r="K304" s="197"/>
      <c r="L304" s="197"/>
      <c r="M304" s="197"/>
      <c r="N304" s="197"/>
      <c r="O304" s="197"/>
      <c r="P304" s="212"/>
    </row>
    <row r="305" spans="3:16" x14ac:dyDescent="0.2">
      <c r="C305" s="197"/>
      <c r="D305" s="197"/>
      <c r="E305" s="197"/>
      <c r="F305" s="197"/>
      <c r="G305" s="197"/>
      <c r="H305" s="197"/>
      <c r="I305" s="197"/>
      <c r="J305" s="197"/>
      <c r="K305" s="197"/>
      <c r="L305" s="197"/>
      <c r="M305" s="197"/>
      <c r="N305" s="197"/>
      <c r="O305" s="197"/>
      <c r="P305" s="212"/>
    </row>
    <row r="306" spans="3:16" x14ac:dyDescent="0.2">
      <c r="C306" s="197"/>
      <c r="D306" s="197"/>
      <c r="E306" s="197"/>
      <c r="F306" s="197"/>
      <c r="G306" s="197"/>
      <c r="H306" s="197"/>
      <c r="I306" s="197"/>
      <c r="J306" s="197"/>
      <c r="K306" s="197"/>
      <c r="L306" s="197"/>
      <c r="M306" s="197"/>
      <c r="N306" s="197"/>
      <c r="O306" s="197"/>
      <c r="P306" s="212"/>
    </row>
    <row r="307" spans="3:16" x14ac:dyDescent="0.2">
      <c r="C307" s="197"/>
      <c r="D307" s="197"/>
      <c r="E307" s="197"/>
      <c r="F307" s="197"/>
      <c r="G307" s="197"/>
      <c r="H307" s="197"/>
      <c r="I307" s="197"/>
      <c r="J307" s="197"/>
      <c r="K307" s="197"/>
      <c r="L307" s="197"/>
      <c r="M307" s="197"/>
      <c r="N307" s="197"/>
      <c r="O307" s="197"/>
      <c r="P307" s="212"/>
    </row>
    <row r="308" spans="3:16" x14ac:dyDescent="0.2">
      <c r="C308" s="197"/>
      <c r="D308" s="197"/>
      <c r="E308" s="197"/>
      <c r="F308" s="197"/>
      <c r="G308" s="197"/>
      <c r="H308" s="197"/>
      <c r="I308" s="197"/>
      <c r="J308" s="197"/>
      <c r="K308" s="197"/>
      <c r="L308" s="197"/>
      <c r="M308" s="197"/>
      <c r="N308" s="197"/>
      <c r="O308" s="197"/>
      <c r="P308" s="212"/>
    </row>
    <row r="309" spans="3:16" x14ac:dyDescent="0.2">
      <c r="C309" s="197"/>
      <c r="D309" s="197"/>
      <c r="E309" s="197"/>
      <c r="F309" s="197"/>
      <c r="G309" s="197"/>
      <c r="H309" s="197"/>
      <c r="I309" s="197"/>
      <c r="J309" s="197"/>
      <c r="K309" s="197"/>
      <c r="L309" s="197"/>
      <c r="M309" s="197"/>
      <c r="N309" s="197"/>
      <c r="O309" s="197"/>
      <c r="P309" s="212"/>
    </row>
    <row r="310" spans="3:16" x14ac:dyDescent="0.2">
      <c r="C310" s="197"/>
      <c r="D310" s="197"/>
      <c r="E310" s="197"/>
      <c r="F310" s="197"/>
      <c r="G310" s="197"/>
      <c r="H310" s="197"/>
      <c r="I310" s="197"/>
      <c r="J310" s="197"/>
      <c r="K310" s="197"/>
      <c r="L310" s="197"/>
      <c r="M310" s="197"/>
      <c r="N310" s="197"/>
      <c r="O310" s="197"/>
      <c r="P310" s="212"/>
    </row>
    <row r="311" spans="3:16" x14ac:dyDescent="0.2">
      <c r="C311" s="197"/>
      <c r="D311" s="197"/>
      <c r="E311" s="197"/>
      <c r="F311" s="197"/>
      <c r="G311" s="197"/>
      <c r="H311" s="197"/>
      <c r="I311" s="197"/>
      <c r="J311" s="197"/>
      <c r="K311" s="197"/>
      <c r="L311" s="197"/>
      <c r="M311" s="197"/>
      <c r="N311" s="197"/>
      <c r="O311" s="197"/>
      <c r="P311" s="212"/>
    </row>
    <row r="312" spans="3:16" x14ac:dyDescent="0.2">
      <c r="C312" s="197"/>
      <c r="D312" s="197"/>
      <c r="E312" s="197"/>
      <c r="F312" s="197"/>
      <c r="G312" s="197"/>
      <c r="H312" s="197"/>
      <c r="I312" s="197"/>
      <c r="J312" s="197"/>
      <c r="K312" s="197"/>
      <c r="L312" s="197"/>
      <c r="M312" s="197"/>
      <c r="N312" s="197"/>
      <c r="O312" s="197"/>
      <c r="P312" s="212"/>
    </row>
    <row r="313" spans="3:16" x14ac:dyDescent="0.2">
      <c r="C313" s="197"/>
      <c r="D313" s="197"/>
      <c r="E313" s="197"/>
      <c r="F313" s="197"/>
      <c r="G313" s="197"/>
      <c r="H313" s="197"/>
      <c r="I313" s="197"/>
      <c r="J313" s="197"/>
      <c r="K313" s="197"/>
      <c r="L313" s="197"/>
      <c r="M313" s="197"/>
      <c r="N313" s="197"/>
      <c r="O313" s="197"/>
      <c r="P313" s="212"/>
    </row>
    <row r="314" spans="3:16" x14ac:dyDescent="0.2">
      <c r="C314" s="197"/>
      <c r="D314" s="197"/>
      <c r="E314" s="197"/>
      <c r="F314" s="197"/>
      <c r="G314" s="197"/>
      <c r="H314" s="197"/>
      <c r="I314" s="197"/>
      <c r="J314" s="197"/>
      <c r="K314" s="197"/>
      <c r="L314" s="197"/>
      <c r="M314" s="197"/>
      <c r="N314" s="197"/>
      <c r="O314" s="197"/>
      <c r="P314" s="212"/>
    </row>
    <row r="315" spans="3:16" x14ac:dyDescent="0.2">
      <c r="C315" s="197"/>
      <c r="D315" s="197"/>
      <c r="E315" s="197"/>
      <c r="F315" s="197"/>
      <c r="G315" s="197"/>
      <c r="H315" s="197"/>
      <c r="I315" s="197"/>
      <c r="J315" s="197"/>
      <c r="K315" s="197"/>
      <c r="L315" s="197"/>
      <c r="M315" s="197"/>
      <c r="N315" s="197"/>
      <c r="O315" s="197"/>
      <c r="P315" s="212"/>
    </row>
    <row r="316" spans="3:16" x14ac:dyDescent="0.2">
      <c r="C316" s="197"/>
      <c r="D316" s="197"/>
      <c r="E316" s="197"/>
      <c r="F316" s="197"/>
      <c r="G316" s="197"/>
      <c r="H316" s="197"/>
      <c r="I316" s="197"/>
      <c r="J316" s="197"/>
      <c r="K316" s="197"/>
      <c r="L316" s="197"/>
      <c r="M316" s="197"/>
      <c r="N316" s="197"/>
      <c r="O316" s="197"/>
      <c r="P316" s="212"/>
    </row>
    <row r="317" spans="3:16" x14ac:dyDescent="0.2">
      <c r="C317" s="197"/>
      <c r="D317" s="197"/>
      <c r="E317" s="197"/>
      <c r="F317" s="197"/>
      <c r="G317" s="197"/>
      <c r="H317" s="197"/>
      <c r="I317" s="197"/>
      <c r="J317" s="197"/>
      <c r="K317" s="197"/>
      <c r="L317" s="197"/>
      <c r="M317" s="197"/>
      <c r="N317" s="197"/>
      <c r="O317" s="197"/>
      <c r="P317" s="212"/>
    </row>
    <row r="318" spans="3:16" x14ac:dyDescent="0.2">
      <c r="C318" s="197"/>
      <c r="D318" s="197"/>
      <c r="E318" s="197"/>
      <c r="F318" s="197"/>
      <c r="G318" s="197"/>
      <c r="H318" s="197"/>
      <c r="I318" s="197"/>
      <c r="J318" s="197"/>
      <c r="K318" s="197"/>
      <c r="L318" s="197"/>
      <c r="M318" s="197"/>
      <c r="N318" s="197"/>
      <c r="O318" s="197"/>
      <c r="P318" s="212"/>
    </row>
    <row r="319" spans="3:16" x14ac:dyDescent="0.2">
      <c r="C319" s="197"/>
      <c r="D319" s="197"/>
      <c r="E319" s="197"/>
      <c r="F319" s="197"/>
      <c r="G319" s="197"/>
      <c r="H319" s="197"/>
      <c r="I319" s="197"/>
      <c r="J319" s="197"/>
      <c r="K319" s="197"/>
      <c r="L319" s="197"/>
      <c r="M319" s="197"/>
      <c r="N319" s="197"/>
      <c r="O319" s="197"/>
      <c r="P319" s="212"/>
    </row>
    <row r="320" spans="3:16" x14ac:dyDescent="0.2">
      <c r="C320" s="197"/>
      <c r="D320" s="197"/>
      <c r="E320" s="197"/>
      <c r="F320" s="197"/>
      <c r="G320" s="197"/>
      <c r="H320" s="197"/>
      <c r="I320" s="197"/>
      <c r="J320" s="197"/>
      <c r="K320" s="197"/>
      <c r="L320" s="197"/>
      <c r="M320" s="197"/>
      <c r="N320" s="197"/>
      <c r="O320" s="197"/>
      <c r="P320" s="212"/>
    </row>
    <row r="321" spans="3:16" x14ac:dyDescent="0.2">
      <c r="C321" s="197"/>
      <c r="D321" s="197"/>
      <c r="E321" s="197"/>
      <c r="F321" s="197"/>
      <c r="G321" s="197"/>
      <c r="H321" s="197"/>
      <c r="I321" s="197"/>
      <c r="J321" s="197"/>
      <c r="K321" s="197"/>
      <c r="L321" s="197"/>
      <c r="M321" s="197"/>
      <c r="N321" s="197"/>
      <c r="O321" s="197"/>
      <c r="P321" s="212"/>
    </row>
    <row r="322" spans="3:16" x14ac:dyDescent="0.2">
      <c r="C322" s="197"/>
      <c r="D322" s="197"/>
      <c r="E322" s="197"/>
      <c r="F322" s="197"/>
      <c r="G322" s="197"/>
      <c r="H322" s="197"/>
      <c r="I322" s="197"/>
      <c r="J322" s="197"/>
      <c r="K322" s="197"/>
      <c r="L322" s="197"/>
      <c r="M322" s="197"/>
      <c r="N322" s="197"/>
      <c r="O322" s="197"/>
      <c r="P322" s="212"/>
    </row>
    <row r="323" spans="3:16" x14ac:dyDescent="0.2">
      <c r="C323" s="197"/>
      <c r="D323" s="197"/>
      <c r="E323" s="197"/>
      <c r="F323" s="197"/>
      <c r="G323" s="197"/>
      <c r="H323" s="197"/>
      <c r="I323" s="197"/>
      <c r="J323" s="197"/>
      <c r="K323" s="197"/>
      <c r="L323" s="197"/>
      <c r="M323" s="197"/>
      <c r="N323" s="197"/>
      <c r="O323" s="197"/>
      <c r="P323" s="212"/>
    </row>
    <row r="324" spans="3:16" x14ac:dyDescent="0.2">
      <c r="C324" s="197"/>
      <c r="D324" s="197"/>
      <c r="E324" s="197"/>
      <c r="F324" s="197"/>
      <c r="G324" s="197"/>
      <c r="H324" s="197"/>
      <c r="I324" s="197"/>
      <c r="J324" s="197"/>
      <c r="K324" s="197"/>
      <c r="L324" s="197"/>
      <c r="M324" s="197"/>
      <c r="N324" s="197"/>
      <c r="O324" s="197"/>
      <c r="P324" s="212"/>
    </row>
    <row r="325" spans="3:16" x14ac:dyDescent="0.2">
      <c r="C325" s="197"/>
      <c r="D325" s="197"/>
      <c r="E325" s="197"/>
      <c r="F325" s="197"/>
      <c r="G325" s="197"/>
      <c r="H325" s="197"/>
      <c r="I325" s="197"/>
      <c r="J325" s="197"/>
      <c r="K325" s="197"/>
      <c r="L325" s="197"/>
      <c r="M325" s="197"/>
      <c r="N325" s="197"/>
      <c r="O325" s="197"/>
      <c r="P325" s="212"/>
    </row>
    <row r="326" spans="3:16" x14ac:dyDescent="0.2">
      <c r="C326" s="197"/>
      <c r="D326" s="197"/>
      <c r="E326" s="197"/>
      <c r="F326" s="197"/>
      <c r="G326" s="197"/>
      <c r="H326" s="197"/>
      <c r="I326" s="197"/>
      <c r="J326" s="197"/>
      <c r="K326" s="197"/>
      <c r="L326" s="197"/>
      <c r="M326" s="197"/>
      <c r="N326" s="197"/>
      <c r="O326" s="197"/>
      <c r="P326" s="212"/>
    </row>
    <row r="327" spans="3:16" x14ac:dyDescent="0.2">
      <c r="C327" s="197"/>
      <c r="D327" s="197"/>
      <c r="E327" s="197"/>
      <c r="F327" s="197"/>
      <c r="G327" s="197"/>
      <c r="H327" s="197"/>
      <c r="I327" s="197"/>
      <c r="J327" s="197"/>
      <c r="K327" s="197"/>
      <c r="L327" s="197"/>
      <c r="M327" s="197"/>
      <c r="N327" s="197"/>
      <c r="O327" s="197"/>
      <c r="P327" s="212"/>
    </row>
    <row r="328" spans="3:16" x14ac:dyDescent="0.2">
      <c r="C328" s="197"/>
      <c r="D328" s="197"/>
      <c r="E328" s="197"/>
      <c r="F328" s="197"/>
      <c r="G328" s="197"/>
      <c r="H328" s="197"/>
      <c r="I328" s="197"/>
      <c r="J328" s="197"/>
      <c r="K328" s="197"/>
      <c r="L328" s="197"/>
      <c r="M328" s="197"/>
      <c r="N328" s="197"/>
      <c r="O328" s="197"/>
      <c r="P328" s="212"/>
    </row>
    <row r="329" spans="3:16" x14ac:dyDescent="0.2">
      <c r="C329" s="197"/>
      <c r="D329" s="197"/>
      <c r="E329" s="197"/>
      <c r="F329" s="197"/>
      <c r="G329" s="197"/>
      <c r="H329" s="197"/>
      <c r="I329" s="197"/>
      <c r="J329" s="197"/>
      <c r="K329" s="197"/>
      <c r="L329" s="197"/>
      <c r="M329" s="197"/>
      <c r="N329" s="197"/>
      <c r="O329" s="197"/>
      <c r="P329" s="212"/>
    </row>
    <row r="330" spans="3:16" x14ac:dyDescent="0.2">
      <c r="C330" s="197"/>
      <c r="D330" s="197"/>
      <c r="E330" s="197"/>
      <c r="F330" s="197"/>
      <c r="G330" s="197"/>
      <c r="H330" s="197"/>
      <c r="I330" s="197"/>
      <c r="J330" s="197"/>
      <c r="K330" s="197"/>
      <c r="L330" s="197"/>
      <c r="M330" s="197"/>
      <c r="N330" s="197"/>
      <c r="O330" s="197"/>
      <c r="P330" s="212"/>
    </row>
    <row r="331" spans="3:16" x14ac:dyDescent="0.2">
      <c r="C331" s="197"/>
      <c r="D331" s="197"/>
      <c r="E331" s="197"/>
      <c r="F331" s="197"/>
      <c r="G331" s="197"/>
      <c r="H331" s="197"/>
      <c r="I331" s="197"/>
      <c r="J331" s="197"/>
      <c r="K331" s="197"/>
      <c r="L331" s="197"/>
      <c r="M331" s="197"/>
      <c r="N331" s="197"/>
      <c r="O331" s="197"/>
      <c r="P331" s="212"/>
    </row>
    <row r="332" spans="3:16" x14ac:dyDescent="0.2">
      <c r="C332" s="197"/>
      <c r="D332" s="197"/>
      <c r="E332" s="197"/>
      <c r="F332" s="197"/>
      <c r="G332" s="197"/>
      <c r="H332" s="197"/>
      <c r="I332" s="197"/>
      <c r="J332" s="197"/>
      <c r="K332" s="197"/>
      <c r="L332" s="197"/>
      <c r="M332" s="197"/>
      <c r="N332" s="197"/>
      <c r="O332" s="197"/>
      <c r="P332" s="212"/>
    </row>
    <row r="333" spans="3:16" x14ac:dyDescent="0.2">
      <c r="C333" s="197"/>
      <c r="D333" s="197"/>
      <c r="E333" s="197"/>
      <c r="F333" s="197"/>
      <c r="G333" s="197"/>
      <c r="H333" s="197"/>
      <c r="I333" s="197"/>
      <c r="J333" s="197"/>
      <c r="K333" s="197"/>
      <c r="L333" s="197"/>
      <c r="M333" s="197"/>
      <c r="N333" s="197"/>
      <c r="O333" s="197"/>
      <c r="P333" s="212"/>
    </row>
    <row r="334" spans="3:16" x14ac:dyDescent="0.2">
      <c r="C334" s="197"/>
      <c r="D334" s="197"/>
      <c r="E334" s="197"/>
      <c r="F334" s="197"/>
      <c r="G334" s="197"/>
      <c r="H334" s="197"/>
      <c r="I334" s="197"/>
      <c r="J334" s="197"/>
      <c r="K334" s="197"/>
      <c r="L334" s="197"/>
      <c r="M334" s="197"/>
      <c r="N334" s="197"/>
      <c r="O334" s="197"/>
      <c r="P334" s="212"/>
    </row>
    <row r="335" spans="3:16" x14ac:dyDescent="0.2">
      <c r="C335" s="197"/>
      <c r="D335" s="197"/>
      <c r="E335" s="197"/>
      <c r="F335" s="197"/>
      <c r="G335" s="197"/>
      <c r="H335" s="197"/>
      <c r="I335" s="197"/>
      <c r="J335" s="197"/>
      <c r="K335" s="197"/>
      <c r="L335" s="197"/>
      <c r="M335" s="197"/>
      <c r="N335" s="197"/>
      <c r="O335" s="197"/>
      <c r="P335" s="212"/>
    </row>
    <row r="336" spans="3:16" x14ac:dyDescent="0.2">
      <c r="C336" s="197"/>
      <c r="D336" s="197"/>
      <c r="E336" s="197"/>
      <c r="F336" s="197"/>
      <c r="G336" s="197"/>
      <c r="H336" s="197"/>
      <c r="I336" s="197"/>
      <c r="J336" s="197"/>
      <c r="K336" s="197"/>
      <c r="L336" s="197"/>
      <c r="M336" s="197"/>
      <c r="N336" s="197"/>
      <c r="O336" s="197"/>
      <c r="P336" s="212"/>
    </row>
    <row r="337" spans="3:16" x14ac:dyDescent="0.2">
      <c r="C337" s="197"/>
      <c r="D337" s="197"/>
      <c r="E337" s="197"/>
      <c r="F337" s="197"/>
      <c r="G337" s="197"/>
      <c r="H337" s="197"/>
      <c r="I337" s="197"/>
      <c r="J337" s="197"/>
      <c r="K337" s="197"/>
      <c r="L337" s="197"/>
      <c r="M337" s="197"/>
      <c r="N337" s="197"/>
      <c r="O337" s="197"/>
      <c r="P337" s="212"/>
    </row>
    <row r="338" spans="3:16" x14ac:dyDescent="0.2">
      <c r="C338" s="197"/>
      <c r="D338" s="197"/>
      <c r="E338" s="197"/>
      <c r="F338" s="197"/>
      <c r="G338" s="197"/>
      <c r="H338" s="197"/>
      <c r="I338" s="197"/>
      <c r="J338" s="197"/>
      <c r="K338" s="197"/>
      <c r="L338" s="197"/>
      <c r="M338" s="197"/>
      <c r="N338" s="197"/>
      <c r="O338" s="197"/>
      <c r="P338" s="212"/>
    </row>
    <row r="339" spans="3:16" x14ac:dyDescent="0.2">
      <c r="C339" s="197"/>
      <c r="D339" s="197"/>
      <c r="E339" s="197"/>
      <c r="F339" s="197"/>
      <c r="G339" s="197"/>
      <c r="H339" s="197"/>
      <c r="I339" s="197"/>
      <c r="J339" s="197"/>
      <c r="K339" s="197"/>
      <c r="L339" s="197"/>
      <c r="M339" s="197"/>
      <c r="N339" s="197"/>
      <c r="O339" s="197"/>
      <c r="P339" s="212"/>
    </row>
    <row r="340" spans="3:16" x14ac:dyDescent="0.2">
      <c r="C340" s="197"/>
      <c r="D340" s="197"/>
      <c r="E340" s="197"/>
      <c r="F340" s="197"/>
      <c r="G340" s="197"/>
      <c r="H340" s="197"/>
      <c r="I340" s="197"/>
      <c r="J340" s="197"/>
      <c r="K340" s="197"/>
      <c r="L340" s="197"/>
      <c r="M340" s="197"/>
      <c r="N340" s="197"/>
      <c r="O340" s="197"/>
      <c r="P340" s="212"/>
    </row>
    <row r="341" spans="3:16" x14ac:dyDescent="0.2">
      <c r="C341" s="197"/>
      <c r="D341" s="197"/>
      <c r="E341" s="197"/>
      <c r="F341" s="197"/>
      <c r="G341" s="197"/>
      <c r="H341" s="197"/>
      <c r="I341" s="197"/>
      <c r="J341" s="197"/>
      <c r="K341" s="197"/>
      <c r="L341" s="197"/>
      <c r="M341" s="197"/>
      <c r="N341" s="197"/>
      <c r="O341" s="197"/>
      <c r="P341" s="212"/>
    </row>
    <row r="342" spans="3:16" x14ac:dyDescent="0.2">
      <c r="C342" s="197"/>
      <c r="D342" s="197"/>
      <c r="E342" s="197"/>
      <c r="F342" s="197"/>
      <c r="G342" s="197"/>
      <c r="H342" s="197"/>
      <c r="I342" s="197"/>
      <c r="J342" s="197"/>
      <c r="K342" s="197"/>
      <c r="L342" s="197"/>
      <c r="M342" s="197"/>
      <c r="N342" s="197"/>
      <c r="O342" s="197"/>
      <c r="P342" s="212"/>
    </row>
    <row r="343" spans="3:16" x14ac:dyDescent="0.2">
      <c r="C343" s="197"/>
      <c r="D343" s="197"/>
      <c r="E343" s="197"/>
      <c r="F343" s="197"/>
      <c r="G343" s="197"/>
      <c r="H343" s="197"/>
      <c r="I343" s="197"/>
      <c r="J343" s="197"/>
      <c r="K343" s="197"/>
      <c r="L343" s="197"/>
      <c r="M343" s="197"/>
      <c r="N343" s="197"/>
      <c r="O343" s="197"/>
      <c r="P343" s="212"/>
    </row>
    <row r="344" spans="3:16" x14ac:dyDescent="0.2">
      <c r="C344" s="197"/>
      <c r="D344" s="197"/>
      <c r="E344" s="197"/>
      <c r="F344" s="197"/>
      <c r="G344" s="197"/>
      <c r="H344" s="197"/>
      <c r="I344" s="197"/>
      <c r="J344" s="197"/>
      <c r="K344" s="197"/>
      <c r="L344" s="197"/>
      <c r="M344" s="197"/>
      <c r="N344" s="197"/>
      <c r="O344" s="197"/>
      <c r="P344" s="212"/>
    </row>
    <row r="345" spans="3:16" x14ac:dyDescent="0.2">
      <c r="C345" s="197"/>
      <c r="D345" s="197"/>
      <c r="E345" s="197"/>
      <c r="F345" s="197"/>
      <c r="G345" s="197"/>
      <c r="H345" s="197"/>
      <c r="I345" s="197"/>
      <c r="J345" s="197"/>
      <c r="K345" s="197"/>
      <c r="L345" s="197"/>
      <c r="M345" s="197"/>
      <c r="N345" s="197"/>
      <c r="O345" s="197"/>
      <c r="P345" s="212"/>
    </row>
    <row r="346" spans="3:16" x14ac:dyDescent="0.2">
      <c r="C346" s="197"/>
      <c r="D346" s="197"/>
      <c r="E346" s="197"/>
      <c r="F346" s="197"/>
      <c r="G346" s="197"/>
      <c r="H346" s="197"/>
      <c r="I346" s="197"/>
      <c r="J346" s="197"/>
      <c r="K346" s="197"/>
      <c r="L346" s="197"/>
      <c r="M346" s="197"/>
      <c r="N346" s="197"/>
      <c r="O346" s="197"/>
      <c r="P346" s="212"/>
    </row>
    <row r="347" spans="3:16" x14ac:dyDescent="0.2">
      <c r="C347" s="197"/>
      <c r="D347" s="197"/>
      <c r="E347" s="197"/>
      <c r="F347" s="197"/>
      <c r="G347" s="197"/>
      <c r="H347" s="197"/>
      <c r="I347" s="197"/>
      <c r="J347" s="197"/>
      <c r="K347" s="197"/>
      <c r="L347" s="197"/>
      <c r="M347" s="197"/>
      <c r="N347" s="197"/>
      <c r="O347" s="197"/>
      <c r="P347" s="212"/>
    </row>
    <row r="348" spans="3:16" x14ac:dyDescent="0.2">
      <c r="C348" s="197"/>
      <c r="D348" s="197"/>
      <c r="E348" s="197"/>
      <c r="F348" s="197"/>
      <c r="G348" s="197"/>
      <c r="H348" s="197"/>
      <c r="I348" s="197"/>
      <c r="J348" s="197"/>
      <c r="K348" s="197"/>
      <c r="L348" s="197"/>
      <c r="M348" s="197"/>
      <c r="N348" s="197"/>
      <c r="O348" s="197"/>
      <c r="P348" s="212"/>
    </row>
    <row r="349" spans="3:16" x14ac:dyDescent="0.2">
      <c r="C349" s="197"/>
      <c r="D349" s="197"/>
      <c r="E349" s="197"/>
      <c r="F349" s="197"/>
      <c r="G349" s="197"/>
      <c r="H349" s="197"/>
      <c r="I349" s="197"/>
      <c r="J349" s="197"/>
      <c r="K349" s="197"/>
      <c r="L349" s="197"/>
      <c r="M349" s="197"/>
      <c r="N349" s="197"/>
      <c r="O349" s="197"/>
      <c r="P349" s="212"/>
    </row>
    <row r="350" spans="3:16" x14ac:dyDescent="0.2">
      <c r="C350" s="197"/>
      <c r="D350" s="197"/>
      <c r="E350" s="197"/>
      <c r="F350" s="197"/>
      <c r="G350" s="197"/>
      <c r="H350" s="197"/>
      <c r="I350" s="197"/>
      <c r="J350" s="197"/>
      <c r="K350" s="197"/>
      <c r="L350" s="197"/>
      <c r="M350" s="197"/>
      <c r="N350" s="197"/>
      <c r="O350" s="197"/>
      <c r="P350" s="212"/>
    </row>
    <row r="351" spans="3:16" x14ac:dyDescent="0.2">
      <c r="C351" s="197"/>
      <c r="D351" s="197"/>
      <c r="E351" s="197"/>
      <c r="F351" s="197"/>
      <c r="G351" s="197"/>
      <c r="H351" s="197"/>
      <c r="I351" s="197"/>
      <c r="J351" s="197"/>
      <c r="K351" s="197"/>
      <c r="L351" s="197"/>
      <c r="M351" s="197"/>
      <c r="N351" s="197"/>
      <c r="O351" s="197"/>
      <c r="P351" s="212"/>
    </row>
    <row r="352" spans="3:16" x14ac:dyDescent="0.2">
      <c r="C352" s="197"/>
      <c r="D352" s="197"/>
      <c r="E352" s="197"/>
      <c r="F352" s="197"/>
      <c r="G352" s="197"/>
      <c r="H352" s="197"/>
      <c r="I352" s="197"/>
      <c r="J352" s="197"/>
      <c r="K352" s="197"/>
      <c r="L352" s="197"/>
      <c r="M352" s="197"/>
      <c r="N352" s="197"/>
      <c r="O352" s="197"/>
      <c r="P352" s="212"/>
    </row>
    <row r="353" spans="3:16" x14ac:dyDescent="0.2">
      <c r="C353" s="197"/>
      <c r="D353" s="197"/>
      <c r="E353" s="197"/>
      <c r="F353" s="197"/>
      <c r="G353" s="197"/>
      <c r="H353" s="197"/>
      <c r="I353" s="197"/>
      <c r="J353" s="197"/>
      <c r="K353" s="197"/>
      <c r="L353" s="197"/>
      <c r="M353" s="197"/>
      <c r="N353" s="197"/>
      <c r="O353" s="197"/>
      <c r="P353" s="212"/>
    </row>
    <row r="354" spans="3:16" x14ac:dyDescent="0.2">
      <c r="C354" s="197"/>
      <c r="D354" s="197"/>
      <c r="E354" s="197"/>
      <c r="F354" s="197"/>
      <c r="G354" s="197"/>
      <c r="H354" s="197"/>
      <c r="I354" s="197"/>
      <c r="J354" s="197"/>
      <c r="K354" s="197"/>
      <c r="L354" s="197"/>
      <c r="M354" s="197"/>
      <c r="N354" s="197"/>
      <c r="O354" s="197"/>
      <c r="P354" s="212"/>
    </row>
    <row r="355" spans="3:16" x14ac:dyDescent="0.2">
      <c r="C355" s="197"/>
      <c r="D355" s="197"/>
      <c r="E355" s="197"/>
      <c r="F355" s="197"/>
      <c r="G355" s="197"/>
      <c r="H355" s="197"/>
      <c r="I355" s="197"/>
      <c r="J355" s="197"/>
      <c r="K355" s="197"/>
      <c r="L355" s="197"/>
      <c r="M355" s="197"/>
      <c r="N355" s="197"/>
      <c r="O355" s="197"/>
      <c r="P355" s="212"/>
    </row>
    <row r="356" spans="3:16" x14ac:dyDescent="0.2">
      <c r="C356" s="197"/>
      <c r="D356" s="197"/>
      <c r="E356" s="197"/>
      <c r="F356" s="197"/>
      <c r="G356" s="197"/>
      <c r="H356" s="197"/>
      <c r="I356" s="197"/>
      <c r="J356" s="197"/>
      <c r="K356" s="197"/>
      <c r="L356" s="197"/>
      <c r="M356" s="197"/>
      <c r="N356" s="197"/>
      <c r="O356" s="197"/>
      <c r="P356" s="212"/>
    </row>
    <row r="357" spans="3:16" x14ac:dyDescent="0.2">
      <c r="C357" s="197"/>
      <c r="D357" s="197"/>
      <c r="E357" s="197"/>
      <c r="F357" s="197"/>
      <c r="G357" s="197"/>
      <c r="H357" s="197"/>
      <c r="I357" s="197"/>
      <c r="J357" s="197"/>
      <c r="K357" s="197"/>
      <c r="L357" s="197"/>
      <c r="M357" s="197"/>
      <c r="N357" s="197"/>
      <c r="O357" s="197"/>
      <c r="P357" s="212"/>
    </row>
    <row r="358" spans="3:16" x14ac:dyDescent="0.2">
      <c r="C358" s="197"/>
      <c r="D358" s="197"/>
      <c r="E358" s="197"/>
      <c r="F358" s="197"/>
      <c r="G358" s="197"/>
      <c r="H358" s="197"/>
      <c r="I358" s="197"/>
      <c r="J358" s="197"/>
      <c r="K358" s="197"/>
      <c r="L358" s="197"/>
      <c r="M358" s="197"/>
      <c r="N358" s="197"/>
      <c r="O358" s="197"/>
      <c r="P358" s="212"/>
    </row>
    <row r="359" spans="3:16" x14ac:dyDescent="0.2">
      <c r="C359" s="197"/>
      <c r="D359" s="197"/>
      <c r="E359" s="197"/>
      <c r="F359" s="197"/>
      <c r="G359" s="197"/>
      <c r="H359" s="197"/>
      <c r="I359" s="197"/>
      <c r="J359" s="197"/>
      <c r="K359" s="197"/>
      <c r="L359" s="197"/>
      <c r="M359" s="197"/>
      <c r="N359" s="197"/>
      <c r="O359" s="197"/>
      <c r="P359" s="212"/>
    </row>
    <row r="360" spans="3:16" x14ac:dyDescent="0.2">
      <c r="C360" s="197"/>
      <c r="D360" s="197"/>
      <c r="E360" s="197"/>
      <c r="F360" s="197"/>
      <c r="G360" s="197"/>
      <c r="H360" s="197"/>
      <c r="I360" s="197"/>
      <c r="J360" s="197"/>
      <c r="K360" s="197"/>
      <c r="L360" s="197"/>
      <c r="M360" s="197"/>
      <c r="N360" s="197"/>
      <c r="O360" s="197"/>
      <c r="P360" s="212"/>
    </row>
    <row r="361" spans="3:16" x14ac:dyDescent="0.2">
      <c r="C361" s="197"/>
      <c r="D361" s="197"/>
      <c r="E361" s="197"/>
      <c r="F361" s="197"/>
      <c r="G361" s="197"/>
      <c r="H361" s="197"/>
      <c r="I361" s="197"/>
      <c r="J361" s="197"/>
      <c r="K361" s="197"/>
      <c r="L361" s="197"/>
      <c r="M361" s="197"/>
      <c r="N361" s="197"/>
      <c r="O361" s="197"/>
      <c r="P361" s="212"/>
    </row>
    <row r="362" spans="3:16" x14ac:dyDescent="0.2">
      <c r="C362" s="197"/>
      <c r="D362" s="197"/>
      <c r="E362" s="197"/>
      <c r="F362" s="197"/>
      <c r="G362" s="197"/>
      <c r="H362" s="197"/>
      <c r="I362" s="197"/>
      <c r="J362" s="197"/>
      <c r="K362" s="197"/>
      <c r="L362" s="197"/>
      <c r="M362" s="197"/>
      <c r="N362" s="197"/>
      <c r="O362" s="197"/>
      <c r="P362" s="212"/>
    </row>
    <row r="363" spans="3:16" x14ac:dyDescent="0.2">
      <c r="C363" s="197"/>
      <c r="D363" s="197"/>
      <c r="E363" s="197"/>
      <c r="F363" s="197"/>
      <c r="G363" s="197"/>
      <c r="H363" s="197"/>
      <c r="I363" s="197"/>
      <c r="J363" s="197"/>
      <c r="K363" s="197"/>
      <c r="L363" s="197"/>
      <c r="M363" s="197"/>
      <c r="N363" s="197"/>
      <c r="O363" s="197"/>
      <c r="P363" s="212"/>
    </row>
    <row r="364" spans="3:16" x14ac:dyDescent="0.2">
      <c r="C364" s="197"/>
      <c r="D364" s="197"/>
      <c r="E364" s="197"/>
      <c r="F364" s="197"/>
      <c r="G364" s="197"/>
      <c r="H364" s="197"/>
      <c r="I364" s="197"/>
      <c r="J364" s="197"/>
      <c r="K364" s="197"/>
      <c r="L364" s="197"/>
      <c r="M364" s="197"/>
      <c r="N364" s="197"/>
      <c r="O364" s="197"/>
      <c r="P364" s="212"/>
    </row>
    <row r="365" spans="3:16" x14ac:dyDescent="0.2">
      <c r="C365" s="197"/>
      <c r="D365" s="197"/>
      <c r="E365" s="197"/>
      <c r="F365" s="197"/>
      <c r="G365" s="197"/>
      <c r="H365" s="197"/>
      <c r="I365" s="197"/>
      <c r="J365" s="197"/>
      <c r="K365" s="197"/>
      <c r="L365" s="197"/>
      <c r="M365" s="197"/>
      <c r="N365" s="197"/>
      <c r="O365" s="197"/>
      <c r="P365" s="212"/>
    </row>
    <row r="366" spans="3:16" x14ac:dyDescent="0.2">
      <c r="C366" s="197"/>
      <c r="D366" s="197"/>
      <c r="E366" s="197"/>
      <c r="F366" s="197"/>
      <c r="G366" s="197"/>
      <c r="H366" s="197"/>
      <c r="I366" s="197"/>
      <c r="J366" s="197"/>
      <c r="K366" s="197"/>
      <c r="L366" s="197"/>
      <c r="M366" s="197"/>
      <c r="N366" s="197"/>
      <c r="O366" s="197"/>
      <c r="P366" s="212"/>
    </row>
    <row r="367" spans="3:16" x14ac:dyDescent="0.2">
      <c r="C367" s="197"/>
      <c r="D367" s="197"/>
      <c r="E367" s="197"/>
      <c r="F367" s="197"/>
      <c r="G367" s="197"/>
      <c r="H367" s="197"/>
      <c r="I367" s="197"/>
      <c r="J367" s="197"/>
      <c r="K367" s="197"/>
      <c r="L367" s="197"/>
      <c r="M367" s="197"/>
      <c r="N367" s="197"/>
      <c r="O367" s="197"/>
      <c r="P367" s="212"/>
    </row>
    <row r="368" spans="3:16" x14ac:dyDescent="0.2">
      <c r="C368" s="197"/>
      <c r="D368" s="197"/>
      <c r="E368" s="197"/>
      <c r="F368" s="197"/>
      <c r="G368" s="197"/>
      <c r="H368" s="197"/>
      <c r="I368" s="197"/>
      <c r="J368" s="197"/>
      <c r="K368" s="197"/>
      <c r="L368" s="197"/>
      <c r="M368" s="197"/>
      <c r="N368" s="197"/>
      <c r="O368" s="197"/>
      <c r="P368" s="212"/>
    </row>
    <row r="369" spans="3:16" x14ac:dyDescent="0.2">
      <c r="C369" s="197"/>
      <c r="D369" s="197"/>
      <c r="E369" s="197"/>
      <c r="F369" s="197"/>
      <c r="G369" s="197"/>
      <c r="H369" s="197"/>
      <c r="I369" s="197"/>
      <c r="J369" s="197"/>
      <c r="K369" s="197"/>
      <c r="L369" s="197"/>
      <c r="M369" s="197"/>
      <c r="N369" s="197"/>
      <c r="O369" s="197"/>
      <c r="P369" s="212"/>
    </row>
    <row r="370" spans="3:16" x14ac:dyDescent="0.2">
      <c r="C370" s="197"/>
      <c r="D370" s="197"/>
      <c r="E370" s="197"/>
      <c r="F370" s="197"/>
      <c r="G370" s="197"/>
      <c r="H370" s="197"/>
      <c r="I370" s="197"/>
      <c r="J370" s="197"/>
      <c r="K370" s="197"/>
      <c r="L370" s="197"/>
      <c r="M370" s="197"/>
      <c r="N370" s="197"/>
      <c r="O370" s="197"/>
      <c r="P370" s="212"/>
    </row>
    <row r="371" spans="3:16" x14ac:dyDescent="0.2">
      <c r="C371" s="197"/>
      <c r="D371" s="197"/>
      <c r="E371" s="197"/>
      <c r="F371" s="197"/>
      <c r="G371" s="197"/>
      <c r="H371" s="197"/>
      <c r="I371" s="197"/>
      <c r="J371" s="197"/>
      <c r="K371" s="197"/>
      <c r="L371" s="197"/>
      <c r="M371" s="197"/>
      <c r="N371" s="197"/>
      <c r="O371" s="197"/>
      <c r="P371" s="212"/>
    </row>
    <row r="372" spans="3:16" x14ac:dyDescent="0.2">
      <c r="C372" s="197"/>
      <c r="D372" s="197"/>
      <c r="E372" s="197"/>
      <c r="F372" s="197"/>
      <c r="G372" s="197"/>
      <c r="H372" s="197"/>
      <c r="I372" s="197"/>
      <c r="J372" s="197"/>
      <c r="K372" s="197"/>
      <c r="L372" s="197"/>
      <c r="M372" s="197"/>
      <c r="N372" s="197"/>
      <c r="O372" s="197"/>
      <c r="P372" s="212"/>
    </row>
    <row r="373" spans="3:16" x14ac:dyDescent="0.2">
      <c r="C373" s="197"/>
      <c r="D373" s="197"/>
      <c r="E373" s="197"/>
      <c r="F373" s="197"/>
      <c r="G373" s="197"/>
      <c r="H373" s="197"/>
      <c r="I373" s="197"/>
      <c r="J373" s="197"/>
      <c r="K373" s="197"/>
      <c r="L373" s="197"/>
      <c r="M373" s="197"/>
      <c r="N373" s="197"/>
      <c r="O373" s="197"/>
      <c r="P373" s="212"/>
    </row>
    <row r="374" spans="3:16" x14ac:dyDescent="0.2">
      <c r="C374" s="197"/>
      <c r="D374" s="197"/>
      <c r="E374" s="197"/>
      <c r="F374" s="197"/>
      <c r="G374" s="197"/>
      <c r="H374" s="197"/>
      <c r="I374" s="197"/>
      <c r="J374" s="197"/>
      <c r="K374" s="197"/>
      <c r="L374" s="197"/>
      <c r="M374" s="197"/>
      <c r="N374" s="197"/>
      <c r="O374" s="197"/>
      <c r="P374" s="212"/>
    </row>
    <row r="375" spans="3:16" x14ac:dyDescent="0.2">
      <c r="C375" s="197"/>
      <c r="D375" s="197"/>
      <c r="E375" s="197"/>
      <c r="F375" s="197"/>
      <c r="G375" s="197"/>
      <c r="H375" s="197"/>
      <c r="I375" s="197"/>
      <c r="J375" s="197"/>
      <c r="K375" s="197"/>
      <c r="L375" s="197"/>
      <c r="M375" s="197"/>
      <c r="N375" s="197"/>
      <c r="O375" s="197"/>
      <c r="P375" s="212"/>
    </row>
    <row r="376" spans="3:16" x14ac:dyDescent="0.2">
      <c r="C376" s="197"/>
      <c r="D376" s="197"/>
      <c r="E376" s="197"/>
      <c r="F376" s="197"/>
      <c r="G376" s="197"/>
      <c r="H376" s="197"/>
      <c r="I376" s="197"/>
      <c r="J376" s="197"/>
      <c r="K376" s="197"/>
      <c r="L376" s="197"/>
      <c r="M376" s="197"/>
      <c r="N376" s="197"/>
      <c r="O376" s="197"/>
      <c r="P376" s="212"/>
    </row>
    <row r="377" spans="3:16" x14ac:dyDescent="0.2">
      <c r="C377" s="197"/>
      <c r="D377" s="197"/>
      <c r="E377" s="197"/>
      <c r="F377" s="197"/>
      <c r="G377" s="197"/>
      <c r="H377" s="197"/>
      <c r="I377" s="197"/>
      <c r="J377" s="197"/>
      <c r="K377" s="197"/>
      <c r="L377" s="197"/>
      <c r="M377" s="197"/>
      <c r="N377" s="197"/>
      <c r="O377" s="197"/>
      <c r="P377" s="212"/>
    </row>
    <row r="378" spans="3:16" x14ac:dyDescent="0.2">
      <c r="C378" s="197"/>
      <c r="D378" s="197"/>
      <c r="E378" s="197"/>
      <c r="F378" s="197"/>
      <c r="G378" s="197"/>
      <c r="H378" s="197"/>
      <c r="I378" s="197"/>
      <c r="J378" s="197"/>
      <c r="K378" s="197"/>
      <c r="L378" s="197"/>
      <c r="M378" s="197"/>
      <c r="N378" s="197"/>
      <c r="O378" s="197"/>
      <c r="P378" s="212"/>
    </row>
    <row r="379" spans="3:16" x14ac:dyDescent="0.2">
      <c r="C379" s="197"/>
      <c r="D379" s="197"/>
      <c r="E379" s="197"/>
      <c r="F379" s="197"/>
      <c r="G379" s="197"/>
      <c r="H379" s="197"/>
      <c r="I379" s="197"/>
      <c r="J379" s="197"/>
      <c r="K379" s="197"/>
      <c r="L379" s="197"/>
      <c r="M379" s="197"/>
      <c r="N379" s="197"/>
      <c r="O379" s="197"/>
      <c r="P379" s="212"/>
    </row>
    <row r="380" spans="3:16" x14ac:dyDescent="0.2">
      <c r="C380" s="197"/>
      <c r="D380" s="197"/>
      <c r="E380" s="197"/>
      <c r="F380" s="197"/>
      <c r="G380" s="197"/>
      <c r="H380" s="197"/>
      <c r="I380" s="197"/>
      <c r="J380" s="197"/>
      <c r="K380" s="197"/>
      <c r="L380" s="197"/>
      <c r="M380" s="197"/>
      <c r="N380" s="197"/>
      <c r="O380" s="197"/>
      <c r="P380" s="212"/>
    </row>
    <row r="381" spans="3:16" x14ac:dyDescent="0.2">
      <c r="C381" s="197"/>
      <c r="D381" s="197"/>
      <c r="E381" s="197"/>
      <c r="F381" s="197"/>
      <c r="G381" s="197"/>
      <c r="H381" s="197"/>
      <c r="I381" s="197"/>
      <c r="J381" s="197"/>
      <c r="K381" s="197"/>
      <c r="L381" s="197"/>
      <c r="M381" s="197"/>
      <c r="N381" s="197"/>
      <c r="O381" s="197"/>
      <c r="P381" s="212"/>
    </row>
    <row r="382" spans="3:16" x14ac:dyDescent="0.2">
      <c r="C382" s="197"/>
      <c r="D382" s="197"/>
      <c r="E382" s="197"/>
      <c r="F382" s="197"/>
      <c r="G382" s="197"/>
      <c r="H382" s="197"/>
      <c r="I382" s="197"/>
      <c r="J382" s="197"/>
      <c r="K382" s="197"/>
      <c r="L382" s="197"/>
      <c r="M382" s="197"/>
      <c r="N382" s="197"/>
      <c r="O382" s="197"/>
      <c r="P382" s="212"/>
    </row>
    <row r="383" spans="3:16" x14ac:dyDescent="0.2">
      <c r="C383" s="197"/>
      <c r="D383" s="197"/>
      <c r="E383" s="197"/>
      <c r="F383" s="197"/>
      <c r="G383" s="197"/>
      <c r="H383" s="197"/>
      <c r="I383" s="197"/>
      <c r="J383" s="197"/>
      <c r="K383" s="197"/>
      <c r="L383" s="197"/>
      <c r="M383" s="197"/>
      <c r="N383" s="197"/>
      <c r="O383" s="197"/>
      <c r="P383" s="212"/>
    </row>
    <row r="384" spans="3:16" x14ac:dyDescent="0.2">
      <c r="C384" s="197"/>
      <c r="D384" s="197"/>
      <c r="E384" s="197"/>
      <c r="F384" s="197"/>
      <c r="G384" s="197"/>
      <c r="H384" s="197"/>
      <c r="I384" s="197"/>
      <c r="J384" s="197"/>
      <c r="K384" s="197"/>
      <c r="L384" s="197"/>
      <c r="M384" s="197"/>
      <c r="N384" s="197"/>
      <c r="O384" s="197"/>
      <c r="P384" s="212"/>
    </row>
    <row r="385" spans="3:16" x14ac:dyDescent="0.2">
      <c r="C385" s="197"/>
      <c r="D385" s="197"/>
      <c r="E385" s="197"/>
      <c r="F385" s="197"/>
      <c r="G385" s="197"/>
      <c r="H385" s="197"/>
      <c r="I385" s="197"/>
      <c r="J385" s="197"/>
      <c r="K385" s="197"/>
      <c r="L385" s="197"/>
      <c r="M385" s="197"/>
      <c r="N385" s="197"/>
      <c r="O385" s="197"/>
      <c r="P385" s="212"/>
    </row>
    <row r="386" spans="3:16" x14ac:dyDescent="0.2">
      <c r="C386" s="197"/>
      <c r="D386" s="197"/>
      <c r="E386" s="197"/>
      <c r="F386" s="197"/>
      <c r="G386" s="197"/>
      <c r="H386" s="197"/>
      <c r="I386" s="197"/>
      <c r="J386" s="197"/>
      <c r="K386" s="197"/>
      <c r="L386" s="197"/>
      <c r="M386" s="197"/>
      <c r="N386" s="197"/>
      <c r="O386" s="197"/>
      <c r="P386" s="212"/>
    </row>
    <row r="387" spans="3:16" x14ac:dyDescent="0.2">
      <c r="C387" s="197"/>
      <c r="D387" s="197"/>
      <c r="E387" s="197"/>
      <c r="F387" s="197"/>
      <c r="G387" s="197"/>
      <c r="H387" s="197"/>
      <c r="I387" s="197"/>
      <c r="J387" s="197"/>
      <c r="K387" s="197"/>
      <c r="L387" s="197"/>
      <c r="M387" s="197"/>
      <c r="N387" s="197"/>
      <c r="O387" s="197"/>
      <c r="P387" s="212"/>
    </row>
    <row r="388" spans="3:16" x14ac:dyDescent="0.2">
      <c r="C388" s="197"/>
      <c r="D388" s="197"/>
      <c r="E388" s="197"/>
      <c r="F388" s="197"/>
      <c r="G388" s="197"/>
      <c r="H388" s="197"/>
      <c r="I388" s="197"/>
      <c r="J388" s="197"/>
      <c r="K388" s="197"/>
      <c r="L388" s="197"/>
      <c r="M388" s="197"/>
      <c r="N388" s="197"/>
      <c r="O388" s="197"/>
      <c r="P388" s="212"/>
    </row>
    <row r="389" spans="3:16" x14ac:dyDescent="0.2">
      <c r="C389" s="197"/>
      <c r="D389" s="197"/>
      <c r="E389" s="197"/>
      <c r="F389" s="197"/>
      <c r="G389" s="197"/>
      <c r="H389" s="197"/>
      <c r="I389" s="197"/>
      <c r="J389" s="197"/>
      <c r="K389" s="197"/>
      <c r="L389" s="197"/>
      <c r="M389" s="197"/>
      <c r="N389" s="197"/>
      <c r="O389" s="197"/>
      <c r="P389" s="212"/>
    </row>
    <row r="390" spans="3:16" x14ac:dyDescent="0.2">
      <c r="C390" s="197"/>
      <c r="D390" s="197"/>
      <c r="E390" s="197"/>
      <c r="F390" s="197"/>
      <c r="G390" s="197"/>
      <c r="H390" s="197"/>
      <c r="I390" s="197"/>
      <c r="J390" s="197"/>
      <c r="K390" s="197"/>
      <c r="L390" s="197"/>
      <c r="M390" s="197"/>
      <c r="N390" s="197"/>
      <c r="O390" s="197"/>
      <c r="P390" s="212"/>
    </row>
    <row r="391" spans="3:16" x14ac:dyDescent="0.2">
      <c r="C391" s="197"/>
      <c r="D391" s="197"/>
      <c r="E391" s="197"/>
      <c r="F391" s="197"/>
      <c r="G391" s="197"/>
      <c r="H391" s="197"/>
      <c r="I391" s="197"/>
      <c r="J391" s="197"/>
      <c r="K391" s="197"/>
      <c r="L391" s="197"/>
      <c r="M391" s="197"/>
      <c r="N391" s="197"/>
      <c r="O391" s="197"/>
      <c r="P391" s="212"/>
    </row>
    <row r="392" spans="3:16" x14ac:dyDescent="0.2">
      <c r="C392" s="197"/>
      <c r="D392" s="197"/>
      <c r="E392" s="197"/>
      <c r="F392" s="197"/>
      <c r="G392" s="197"/>
      <c r="H392" s="197"/>
      <c r="I392" s="197"/>
      <c r="J392" s="197"/>
      <c r="K392" s="197"/>
      <c r="L392" s="197"/>
      <c r="M392" s="197"/>
      <c r="N392" s="197"/>
      <c r="O392" s="197"/>
      <c r="P392" s="212"/>
    </row>
    <row r="393" spans="3:16" x14ac:dyDescent="0.2">
      <c r="C393" s="197"/>
      <c r="D393" s="197"/>
      <c r="E393" s="197"/>
      <c r="F393" s="197"/>
      <c r="G393" s="197"/>
      <c r="H393" s="197"/>
      <c r="I393" s="197"/>
      <c r="J393" s="197"/>
      <c r="K393" s="197"/>
      <c r="L393" s="197"/>
      <c r="M393" s="197"/>
      <c r="N393" s="197"/>
      <c r="O393" s="197"/>
      <c r="P393" s="212"/>
    </row>
    <row r="394" spans="3:16" x14ac:dyDescent="0.2">
      <c r="C394" s="197"/>
      <c r="D394" s="197"/>
      <c r="E394" s="197"/>
      <c r="F394" s="197"/>
      <c r="G394" s="197"/>
      <c r="H394" s="197"/>
      <c r="I394" s="197"/>
      <c r="J394" s="197"/>
      <c r="K394" s="197"/>
      <c r="L394" s="197"/>
      <c r="M394" s="197"/>
      <c r="N394" s="197"/>
      <c r="O394" s="197"/>
      <c r="P394" s="212"/>
    </row>
    <row r="395" spans="3:16" x14ac:dyDescent="0.2">
      <c r="C395" s="197"/>
      <c r="D395" s="197"/>
      <c r="E395" s="197"/>
      <c r="F395" s="197"/>
      <c r="G395" s="197"/>
      <c r="H395" s="197"/>
      <c r="I395" s="197"/>
      <c r="J395" s="197"/>
      <c r="K395" s="197"/>
      <c r="L395" s="197"/>
      <c r="M395" s="197"/>
      <c r="N395" s="197"/>
      <c r="O395" s="197"/>
      <c r="P395" s="212"/>
    </row>
    <row r="396" spans="3:16" x14ac:dyDescent="0.2">
      <c r="C396" s="197"/>
      <c r="D396" s="197"/>
      <c r="E396" s="197"/>
      <c r="F396" s="197"/>
      <c r="G396" s="197"/>
      <c r="H396" s="197"/>
      <c r="I396" s="197"/>
      <c r="J396" s="197"/>
      <c r="K396" s="197"/>
      <c r="L396" s="197"/>
      <c r="M396" s="197"/>
      <c r="N396" s="197"/>
      <c r="O396" s="197"/>
      <c r="P396" s="212"/>
    </row>
    <row r="397" spans="3:16" x14ac:dyDescent="0.2">
      <c r="C397" s="197"/>
      <c r="D397" s="197"/>
      <c r="E397" s="197"/>
      <c r="F397" s="197"/>
      <c r="G397" s="197"/>
      <c r="H397" s="197"/>
      <c r="I397" s="197"/>
      <c r="J397" s="197"/>
      <c r="K397" s="197"/>
      <c r="L397" s="197"/>
      <c r="M397" s="197"/>
      <c r="N397" s="197"/>
      <c r="O397" s="197"/>
      <c r="P397" s="212"/>
    </row>
    <row r="398" spans="3:16" x14ac:dyDescent="0.2">
      <c r="C398" s="197"/>
      <c r="D398" s="197"/>
      <c r="E398" s="197"/>
      <c r="F398" s="197"/>
      <c r="G398" s="197"/>
      <c r="H398" s="197"/>
      <c r="I398" s="197"/>
      <c r="J398" s="197"/>
      <c r="K398" s="197"/>
      <c r="L398" s="197"/>
      <c r="M398" s="197"/>
      <c r="N398" s="197"/>
      <c r="O398" s="197"/>
      <c r="P398" s="212"/>
    </row>
    <row r="399" spans="3:16" x14ac:dyDescent="0.2">
      <c r="C399" s="197"/>
      <c r="D399" s="197"/>
      <c r="E399" s="197"/>
      <c r="F399" s="197"/>
      <c r="G399" s="197"/>
      <c r="H399" s="197"/>
      <c r="I399" s="197"/>
      <c r="J399" s="197"/>
      <c r="K399" s="197"/>
      <c r="L399" s="197"/>
      <c r="M399" s="197"/>
      <c r="N399" s="197"/>
      <c r="O399" s="197"/>
      <c r="P399" s="212"/>
    </row>
    <row r="400" spans="3:16" x14ac:dyDescent="0.2">
      <c r="C400" s="197"/>
      <c r="D400" s="197"/>
      <c r="E400" s="197"/>
      <c r="F400" s="197"/>
      <c r="G400" s="197"/>
      <c r="H400" s="197"/>
      <c r="I400" s="197"/>
      <c r="J400" s="197"/>
      <c r="K400" s="197"/>
      <c r="L400" s="197"/>
      <c r="M400" s="197"/>
      <c r="N400" s="197"/>
      <c r="O400" s="197"/>
      <c r="P400" s="212"/>
    </row>
    <row r="401" spans="3:16" x14ac:dyDescent="0.2">
      <c r="C401" s="197"/>
      <c r="D401" s="197"/>
      <c r="E401" s="197"/>
      <c r="F401" s="197"/>
      <c r="G401" s="197"/>
      <c r="H401" s="197"/>
      <c r="I401" s="197"/>
      <c r="J401" s="197"/>
      <c r="K401" s="197"/>
      <c r="L401" s="197"/>
      <c r="M401" s="197"/>
      <c r="N401" s="197"/>
      <c r="O401" s="197"/>
      <c r="P401" s="212"/>
    </row>
    <row r="402" spans="3:16" x14ac:dyDescent="0.2">
      <c r="C402" s="197"/>
      <c r="D402" s="197"/>
      <c r="E402" s="197"/>
      <c r="F402" s="197"/>
      <c r="G402" s="197"/>
      <c r="H402" s="197"/>
      <c r="I402" s="197"/>
      <c r="J402" s="197"/>
      <c r="K402" s="197"/>
      <c r="L402" s="197"/>
      <c r="M402" s="197"/>
      <c r="N402" s="197"/>
      <c r="O402" s="197"/>
      <c r="P402" s="212"/>
    </row>
    <row r="403" spans="3:16" x14ac:dyDescent="0.2">
      <c r="C403" s="197"/>
      <c r="D403" s="197"/>
      <c r="E403" s="197"/>
      <c r="F403" s="197"/>
      <c r="G403" s="197"/>
      <c r="H403" s="197"/>
      <c r="I403" s="197"/>
      <c r="J403" s="197"/>
      <c r="K403" s="197"/>
      <c r="L403" s="197"/>
      <c r="M403" s="197"/>
      <c r="N403" s="197"/>
      <c r="O403" s="197"/>
      <c r="P403" s="212"/>
    </row>
    <row r="404" spans="3:16" x14ac:dyDescent="0.2">
      <c r="C404" s="197"/>
      <c r="D404" s="197"/>
      <c r="E404" s="197"/>
      <c r="F404" s="197"/>
      <c r="G404" s="197"/>
      <c r="H404" s="197"/>
      <c r="I404" s="197"/>
      <c r="J404" s="197"/>
      <c r="K404" s="197"/>
      <c r="L404" s="197"/>
      <c r="M404" s="197"/>
      <c r="N404" s="197"/>
      <c r="O404" s="197"/>
      <c r="P404" s="212"/>
    </row>
    <row r="405" spans="3:16" x14ac:dyDescent="0.2">
      <c r="C405" s="197"/>
      <c r="D405" s="197"/>
      <c r="E405" s="197"/>
      <c r="F405" s="197"/>
      <c r="G405" s="197"/>
      <c r="H405" s="197"/>
      <c r="I405" s="197"/>
      <c r="J405" s="197"/>
      <c r="K405" s="197"/>
      <c r="L405" s="197"/>
      <c r="M405" s="197"/>
      <c r="N405" s="197"/>
      <c r="O405" s="197"/>
      <c r="P405" s="212"/>
    </row>
    <row r="406" spans="3:16" x14ac:dyDescent="0.2">
      <c r="C406" s="197"/>
      <c r="D406" s="197"/>
      <c r="E406" s="197"/>
      <c r="F406" s="197"/>
      <c r="G406" s="197"/>
      <c r="H406" s="197"/>
      <c r="I406" s="197"/>
      <c r="J406" s="197"/>
      <c r="K406" s="197"/>
      <c r="L406" s="197"/>
      <c r="M406" s="197"/>
      <c r="N406" s="197"/>
      <c r="O406" s="197"/>
      <c r="P406" s="212"/>
    </row>
    <row r="407" spans="3:16" x14ac:dyDescent="0.2">
      <c r="C407" s="197"/>
      <c r="D407" s="197"/>
      <c r="E407" s="197"/>
      <c r="F407" s="197"/>
      <c r="G407" s="197"/>
      <c r="H407" s="197"/>
      <c r="I407" s="197"/>
      <c r="J407" s="197"/>
      <c r="K407" s="197"/>
      <c r="L407" s="197"/>
      <c r="M407" s="197"/>
      <c r="N407" s="197"/>
      <c r="O407" s="197"/>
      <c r="P407" s="212"/>
    </row>
    <row r="408" spans="3:16" x14ac:dyDescent="0.2">
      <c r="C408" s="197"/>
      <c r="D408" s="197"/>
      <c r="E408" s="197"/>
      <c r="F408" s="197"/>
      <c r="G408" s="197"/>
      <c r="H408" s="197"/>
      <c r="I408" s="197"/>
      <c r="J408" s="197"/>
      <c r="K408" s="197"/>
      <c r="L408" s="197"/>
      <c r="M408" s="197"/>
      <c r="N408" s="197"/>
      <c r="O408" s="197"/>
      <c r="P408" s="212"/>
    </row>
    <row r="409" spans="3:16" x14ac:dyDescent="0.2">
      <c r="C409" s="197"/>
      <c r="D409" s="197"/>
      <c r="E409" s="197"/>
      <c r="F409" s="197"/>
      <c r="G409" s="197"/>
      <c r="H409" s="197"/>
      <c r="I409" s="197"/>
      <c r="J409" s="197"/>
      <c r="K409" s="197"/>
      <c r="L409" s="197"/>
      <c r="M409" s="197"/>
      <c r="N409" s="197"/>
      <c r="O409" s="197"/>
      <c r="P409" s="212"/>
    </row>
    <row r="410" spans="3:16" x14ac:dyDescent="0.2">
      <c r="C410" s="197"/>
      <c r="D410" s="197"/>
      <c r="E410" s="197"/>
      <c r="F410" s="197"/>
      <c r="G410" s="197"/>
      <c r="H410" s="197"/>
      <c r="I410" s="197"/>
      <c r="J410" s="197"/>
      <c r="K410" s="197"/>
      <c r="L410" s="197"/>
      <c r="M410" s="197"/>
      <c r="N410" s="197"/>
      <c r="O410" s="197"/>
      <c r="P410" s="212"/>
    </row>
    <row r="411" spans="3:16" x14ac:dyDescent="0.2">
      <c r="C411" s="197"/>
      <c r="D411" s="197"/>
      <c r="E411" s="197"/>
      <c r="F411" s="197"/>
      <c r="G411" s="197"/>
      <c r="H411" s="197"/>
      <c r="I411" s="197"/>
      <c r="J411" s="197"/>
      <c r="K411" s="197"/>
      <c r="L411" s="197"/>
      <c r="M411" s="197"/>
      <c r="N411" s="197"/>
      <c r="O411" s="197"/>
      <c r="P411" s="212"/>
    </row>
    <row r="412" spans="3:16" x14ac:dyDescent="0.2">
      <c r="C412" s="197"/>
      <c r="D412" s="197"/>
      <c r="E412" s="197"/>
      <c r="F412" s="197"/>
      <c r="G412" s="197"/>
      <c r="H412" s="197"/>
      <c r="I412" s="197"/>
      <c r="J412" s="197"/>
      <c r="K412" s="197"/>
      <c r="L412" s="197"/>
      <c r="M412" s="197"/>
      <c r="N412" s="197"/>
      <c r="O412" s="197"/>
      <c r="P412" s="212"/>
    </row>
    <row r="413" spans="3:16" x14ac:dyDescent="0.2">
      <c r="C413" s="197"/>
      <c r="D413" s="197"/>
      <c r="E413" s="197"/>
      <c r="F413" s="197"/>
      <c r="G413" s="197"/>
      <c r="H413" s="197"/>
      <c r="I413" s="197"/>
      <c r="J413" s="197"/>
      <c r="K413" s="197"/>
      <c r="L413" s="197"/>
      <c r="M413" s="197"/>
      <c r="N413" s="197"/>
      <c r="O413" s="197"/>
      <c r="P413" s="212"/>
    </row>
    <row r="414" spans="3:16" x14ac:dyDescent="0.2">
      <c r="C414" s="197"/>
      <c r="D414" s="197"/>
      <c r="E414" s="197"/>
      <c r="F414" s="197"/>
      <c r="G414" s="197"/>
      <c r="H414" s="197"/>
      <c r="I414" s="197"/>
      <c r="J414" s="197"/>
      <c r="K414" s="197"/>
      <c r="L414" s="197"/>
      <c r="M414" s="197"/>
      <c r="N414" s="197"/>
      <c r="O414" s="197"/>
      <c r="P414" s="212"/>
    </row>
    <row r="415" spans="3:16" x14ac:dyDescent="0.2">
      <c r="C415" s="197"/>
      <c r="D415" s="197"/>
      <c r="E415" s="197"/>
      <c r="F415" s="197"/>
      <c r="G415" s="197"/>
      <c r="H415" s="197"/>
      <c r="I415" s="197"/>
      <c r="J415" s="197"/>
      <c r="K415" s="197"/>
      <c r="L415" s="197"/>
      <c r="M415" s="197"/>
      <c r="N415" s="197"/>
      <c r="O415" s="197"/>
      <c r="P415" s="212"/>
    </row>
    <row r="416" spans="3:16" x14ac:dyDescent="0.2">
      <c r="C416" s="197"/>
      <c r="D416" s="197"/>
      <c r="E416" s="197"/>
      <c r="F416" s="197"/>
      <c r="G416" s="197"/>
      <c r="H416" s="197"/>
      <c r="I416" s="197"/>
      <c r="J416" s="197"/>
      <c r="K416" s="197"/>
      <c r="L416" s="197"/>
      <c r="M416" s="197"/>
      <c r="N416" s="197"/>
      <c r="O416" s="197"/>
      <c r="P416" s="212"/>
    </row>
    <row r="417" spans="3:16" x14ac:dyDescent="0.2">
      <c r="C417" s="197"/>
      <c r="D417" s="197"/>
      <c r="E417" s="197"/>
      <c r="F417" s="197"/>
      <c r="G417" s="197"/>
      <c r="H417" s="197"/>
      <c r="I417" s="197"/>
      <c r="J417" s="197"/>
      <c r="K417" s="197"/>
      <c r="L417" s="197"/>
      <c r="M417" s="197"/>
      <c r="N417" s="197"/>
      <c r="O417" s="197"/>
      <c r="P417" s="212"/>
    </row>
    <row r="418" spans="3:16" x14ac:dyDescent="0.2">
      <c r="C418" s="197"/>
      <c r="D418" s="197"/>
      <c r="E418" s="197"/>
      <c r="F418" s="197"/>
      <c r="G418" s="197"/>
      <c r="H418" s="197"/>
      <c r="I418" s="197"/>
      <c r="J418" s="197"/>
      <c r="K418" s="197"/>
      <c r="L418" s="197"/>
      <c r="M418" s="197"/>
      <c r="N418" s="197"/>
      <c r="O418" s="197"/>
      <c r="P418" s="212"/>
    </row>
    <row r="419" spans="3:16" x14ac:dyDescent="0.2">
      <c r="C419" s="197"/>
      <c r="D419" s="197"/>
      <c r="E419" s="197"/>
      <c r="F419" s="197"/>
      <c r="G419" s="197"/>
      <c r="H419" s="197"/>
      <c r="I419" s="197"/>
      <c r="J419" s="197"/>
      <c r="K419" s="197"/>
      <c r="L419" s="197"/>
      <c r="M419" s="197"/>
      <c r="N419" s="197"/>
      <c r="O419" s="197"/>
      <c r="P419" s="212"/>
    </row>
    <row r="420" spans="3:16" x14ac:dyDescent="0.2">
      <c r="C420" s="197"/>
      <c r="D420" s="197"/>
      <c r="E420" s="197"/>
      <c r="F420" s="197"/>
      <c r="G420" s="197"/>
      <c r="H420" s="197"/>
      <c r="I420" s="197"/>
      <c r="J420" s="197"/>
      <c r="K420" s="197"/>
      <c r="L420" s="197"/>
      <c r="M420" s="197"/>
      <c r="N420" s="197"/>
      <c r="O420" s="197"/>
      <c r="P420" s="212"/>
    </row>
    <row r="421" spans="3:16" x14ac:dyDescent="0.2">
      <c r="C421" s="197"/>
      <c r="D421" s="197"/>
      <c r="E421" s="197"/>
      <c r="F421" s="197"/>
      <c r="G421" s="197"/>
      <c r="H421" s="197"/>
      <c r="I421" s="197"/>
      <c r="J421" s="197"/>
      <c r="K421" s="197"/>
      <c r="L421" s="197"/>
      <c r="M421" s="197"/>
      <c r="N421" s="197"/>
      <c r="O421" s="197"/>
      <c r="P421" s="212"/>
    </row>
    <row r="422" spans="3:16" x14ac:dyDescent="0.2">
      <c r="C422" s="197"/>
      <c r="D422" s="197"/>
      <c r="E422" s="197"/>
      <c r="F422" s="197"/>
      <c r="G422" s="197"/>
      <c r="H422" s="197"/>
      <c r="I422" s="197"/>
      <c r="J422" s="197"/>
      <c r="K422" s="197"/>
      <c r="L422" s="197"/>
      <c r="M422" s="197"/>
      <c r="N422" s="197"/>
      <c r="O422" s="197"/>
      <c r="P422" s="212"/>
    </row>
    <row r="423" spans="3:16" x14ac:dyDescent="0.2">
      <c r="C423" s="197"/>
      <c r="D423" s="197"/>
      <c r="E423" s="197"/>
      <c r="F423" s="197"/>
      <c r="G423" s="197"/>
      <c r="H423" s="197"/>
      <c r="I423" s="197"/>
      <c r="J423" s="197"/>
      <c r="K423" s="197"/>
      <c r="L423" s="197"/>
      <c r="M423" s="197"/>
      <c r="N423" s="197"/>
      <c r="O423" s="197"/>
      <c r="P423" s="212"/>
    </row>
    <row r="424" spans="3:16" x14ac:dyDescent="0.2">
      <c r="C424" s="197"/>
      <c r="D424" s="197"/>
      <c r="E424" s="197"/>
      <c r="F424" s="197"/>
      <c r="G424" s="197"/>
      <c r="H424" s="197"/>
      <c r="I424" s="197"/>
      <c r="J424" s="197"/>
      <c r="K424" s="197"/>
      <c r="L424" s="197"/>
      <c r="M424" s="197"/>
      <c r="N424" s="197"/>
      <c r="O424" s="197"/>
      <c r="P424" s="212"/>
    </row>
    <row r="425" spans="3:16" x14ac:dyDescent="0.2">
      <c r="C425" s="197"/>
      <c r="D425" s="197"/>
      <c r="E425" s="197"/>
      <c r="F425" s="197"/>
      <c r="G425" s="197"/>
      <c r="H425" s="197"/>
      <c r="I425" s="197"/>
      <c r="J425" s="197"/>
      <c r="K425" s="197"/>
      <c r="L425" s="197"/>
      <c r="M425" s="197"/>
      <c r="N425" s="197"/>
      <c r="O425" s="197"/>
      <c r="P425" s="212"/>
    </row>
    <row r="426" spans="3:16" x14ac:dyDescent="0.2">
      <c r="C426" s="197"/>
      <c r="D426" s="197"/>
      <c r="E426" s="197"/>
      <c r="F426" s="197"/>
      <c r="G426" s="197"/>
      <c r="H426" s="197"/>
      <c r="I426" s="197"/>
      <c r="J426" s="197"/>
      <c r="K426" s="197"/>
      <c r="L426" s="197"/>
      <c r="M426" s="197"/>
      <c r="N426" s="197"/>
      <c r="O426" s="197"/>
      <c r="P426" s="212"/>
    </row>
    <row r="427" spans="3:16" x14ac:dyDescent="0.2">
      <c r="C427" s="197"/>
      <c r="D427" s="197"/>
      <c r="E427" s="197"/>
      <c r="F427" s="197"/>
      <c r="G427" s="197"/>
      <c r="H427" s="197"/>
      <c r="I427" s="197"/>
      <c r="J427" s="197"/>
      <c r="K427" s="197"/>
      <c r="L427" s="197"/>
      <c r="M427" s="197"/>
      <c r="N427" s="197"/>
      <c r="O427" s="197"/>
      <c r="P427" s="212"/>
    </row>
    <row r="428" spans="3:16" x14ac:dyDescent="0.2">
      <c r="C428" s="197"/>
      <c r="D428" s="197"/>
      <c r="E428" s="197"/>
      <c r="F428" s="197"/>
      <c r="G428" s="197"/>
      <c r="H428" s="197"/>
      <c r="I428" s="197"/>
      <c r="J428" s="197"/>
      <c r="K428" s="197"/>
      <c r="L428" s="197"/>
      <c r="M428" s="197"/>
      <c r="N428" s="197"/>
      <c r="O428" s="197"/>
      <c r="P428" s="212"/>
    </row>
    <row r="429" spans="3:16" x14ac:dyDescent="0.2">
      <c r="C429" s="197"/>
      <c r="D429" s="197"/>
      <c r="E429" s="197"/>
      <c r="F429" s="197"/>
      <c r="G429" s="197"/>
      <c r="H429" s="197"/>
      <c r="I429" s="197"/>
      <c r="J429" s="197"/>
      <c r="K429" s="197"/>
      <c r="L429" s="197"/>
      <c r="M429" s="197"/>
      <c r="N429" s="197"/>
      <c r="O429" s="197"/>
      <c r="P429" s="212"/>
    </row>
    <row r="430" spans="3:16" x14ac:dyDescent="0.2">
      <c r="C430" s="197"/>
      <c r="D430" s="197"/>
      <c r="E430" s="197"/>
      <c r="F430" s="197"/>
      <c r="G430" s="197"/>
      <c r="H430" s="197"/>
      <c r="I430" s="197"/>
      <c r="J430" s="197"/>
      <c r="K430" s="197"/>
      <c r="L430" s="197"/>
      <c r="M430" s="197"/>
      <c r="N430" s="197"/>
      <c r="O430" s="197"/>
      <c r="P430" s="212"/>
    </row>
    <row r="431" spans="3:16" x14ac:dyDescent="0.2">
      <c r="C431" s="197"/>
      <c r="D431" s="197"/>
      <c r="E431" s="197"/>
      <c r="F431" s="197"/>
      <c r="G431" s="197"/>
      <c r="H431" s="197"/>
      <c r="I431" s="197"/>
      <c r="J431" s="197"/>
      <c r="K431" s="197"/>
      <c r="L431" s="197"/>
      <c r="M431" s="197"/>
      <c r="N431" s="197"/>
      <c r="O431" s="197"/>
      <c r="P431" s="212"/>
    </row>
    <row r="432" spans="3:16" x14ac:dyDescent="0.2">
      <c r="C432" s="197"/>
      <c r="D432" s="197"/>
      <c r="E432" s="197"/>
      <c r="F432" s="197"/>
      <c r="G432" s="197"/>
      <c r="H432" s="197"/>
      <c r="I432" s="197"/>
      <c r="J432" s="197"/>
      <c r="K432" s="197"/>
      <c r="L432" s="197"/>
      <c r="M432" s="197"/>
      <c r="N432" s="197"/>
      <c r="O432" s="197"/>
      <c r="P432" s="212"/>
    </row>
    <row r="433" spans="3:16" x14ac:dyDescent="0.2">
      <c r="C433" s="197"/>
      <c r="D433" s="197"/>
      <c r="E433" s="197"/>
      <c r="F433" s="197"/>
      <c r="G433" s="197"/>
      <c r="H433" s="197"/>
      <c r="I433" s="197"/>
      <c r="J433" s="197"/>
      <c r="K433" s="197"/>
      <c r="L433" s="197"/>
      <c r="M433" s="197"/>
      <c r="N433" s="197"/>
      <c r="O433" s="197"/>
      <c r="P433" s="212"/>
    </row>
    <row r="434" spans="3:16" x14ac:dyDescent="0.2">
      <c r="C434" s="197"/>
      <c r="D434" s="197"/>
      <c r="E434" s="197"/>
      <c r="F434" s="197"/>
      <c r="G434" s="197"/>
      <c r="H434" s="197"/>
      <c r="I434" s="197"/>
      <c r="J434" s="197"/>
      <c r="K434" s="197"/>
      <c r="L434" s="197"/>
      <c r="M434" s="197"/>
      <c r="N434" s="197"/>
      <c r="O434" s="197"/>
      <c r="P434" s="212"/>
    </row>
    <row r="435" spans="3:16" x14ac:dyDescent="0.2">
      <c r="C435" s="197"/>
      <c r="D435" s="197"/>
      <c r="E435" s="197"/>
      <c r="F435" s="197"/>
      <c r="G435" s="197"/>
      <c r="H435" s="197"/>
      <c r="I435" s="197"/>
      <c r="J435" s="197"/>
      <c r="K435" s="197"/>
      <c r="L435" s="197"/>
      <c r="M435" s="197"/>
      <c r="N435" s="197"/>
      <c r="O435" s="197"/>
      <c r="P435" s="212"/>
    </row>
    <row r="436" spans="3:16" x14ac:dyDescent="0.2">
      <c r="C436" s="197"/>
      <c r="D436" s="197"/>
      <c r="E436" s="197"/>
      <c r="F436" s="197"/>
      <c r="G436" s="197"/>
      <c r="H436" s="197"/>
      <c r="I436" s="197"/>
      <c r="J436" s="197"/>
      <c r="K436" s="197"/>
      <c r="L436" s="197"/>
      <c r="M436" s="197"/>
      <c r="N436" s="197"/>
      <c r="O436" s="197"/>
      <c r="P436" s="212"/>
    </row>
    <row r="437" spans="3:16" x14ac:dyDescent="0.2">
      <c r="C437" s="197"/>
      <c r="D437" s="197"/>
      <c r="E437" s="197"/>
      <c r="F437" s="197"/>
      <c r="G437" s="197"/>
      <c r="H437" s="197"/>
      <c r="I437" s="197"/>
      <c r="J437" s="197"/>
      <c r="K437" s="197"/>
      <c r="L437" s="197"/>
      <c r="M437" s="197"/>
      <c r="N437" s="197"/>
      <c r="O437" s="197"/>
      <c r="P437" s="212"/>
    </row>
    <row r="438" spans="3:16" x14ac:dyDescent="0.2">
      <c r="C438" s="197"/>
      <c r="D438" s="197"/>
      <c r="E438" s="197"/>
      <c r="F438" s="197"/>
      <c r="G438" s="197"/>
      <c r="H438" s="197"/>
      <c r="I438" s="197"/>
      <c r="J438" s="197"/>
      <c r="K438" s="197"/>
      <c r="L438" s="197"/>
      <c r="M438" s="197"/>
      <c r="N438" s="197"/>
      <c r="O438" s="197"/>
      <c r="P438" s="212"/>
    </row>
    <row r="439" spans="3:16" x14ac:dyDescent="0.2">
      <c r="C439" s="197"/>
      <c r="D439" s="197"/>
      <c r="E439" s="197"/>
      <c r="F439" s="197"/>
      <c r="G439" s="197"/>
      <c r="H439" s="197"/>
      <c r="I439" s="197"/>
      <c r="J439" s="197"/>
      <c r="K439" s="197"/>
      <c r="L439" s="197"/>
      <c r="M439" s="197"/>
      <c r="N439" s="197"/>
      <c r="O439" s="197"/>
      <c r="P439" s="212"/>
    </row>
    <row r="440" spans="3:16" x14ac:dyDescent="0.2">
      <c r="C440" s="197"/>
      <c r="D440" s="197"/>
      <c r="E440" s="197"/>
      <c r="F440" s="197"/>
      <c r="G440" s="197"/>
      <c r="H440" s="197"/>
      <c r="I440" s="197"/>
      <c r="J440" s="197"/>
      <c r="K440" s="197"/>
      <c r="L440" s="197"/>
      <c r="M440" s="197"/>
      <c r="N440" s="197"/>
      <c r="O440" s="197"/>
      <c r="P440" s="212"/>
    </row>
    <row r="441" spans="3:16" x14ac:dyDescent="0.2">
      <c r="C441" s="197"/>
      <c r="D441" s="197"/>
      <c r="E441" s="197"/>
      <c r="F441" s="197"/>
      <c r="G441" s="197"/>
      <c r="H441" s="197"/>
      <c r="I441" s="197"/>
      <c r="J441" s="197"/>
      <c r="K441" s="197"/>
      <c r="L441" s="197"/>
      <c r="M441" s="197"/>
      <c r="N441" s="197"/>
      <c r="O441" s="197"/>
      <c r="P441" s="212"/>
    </row>
    <row r="442" spans="3:16" x14ac:dyDescent="0.2">
      <c r="C442" s="197"/>
      <c r="D442" s="197"/>
      <c r="E442" s="197"/>
      <c r="F442" s="197"/>
      <c r="G442" s="197"/>
      <c r="H442" s="197"/>
      <c r="I442" s="197"/>
      <c r="J442" s="197"/>
      <c r="K442" s="197"/>
      <c r="L442" s="197"/>
      <c r="M442" s="197"/>
      <c r="N442" s="197"/>
      <c r="O442" s="197"/>
      <c r="P442" s="212"/>
    </row>
    <row r="443" spans="3:16" x14ac:dyDescent="0.2">
      <c r="C443" s="197"/>
      <c r="D443" s="197"/>
      <c r="E443" s="197"/>
      <c r="F443" s="197"/>
      <c r="G443" s="197"/>
      <c r="H443" s="197"/>
      <c r="I443" s="197"/>
      <c r="J443" s="197"/>
      <c r="K443" s="197"/>
      <c r="L443" s="197"/>
      <c r="M443" s="197"/>
      <c r="N443" s="197"/>
      <c r="O443" s="197"/>
      <c r="P443" s="212"/>
    </row>
    <row r="444" spans="3:16" x14ac:dyDescent="0.2">
      <c r="C444" s="197"/>
      <c r="D444" s="197"/>
      <c r="E444" s="197"/>
      <c r="F444" s="197"/>
      <c r="G444" s="197"/>
      <c r="H444" s="197"/>
      <c r="I444" s="197"/>
      <c r="J444" s="197"/>
      <c r="K444" s="197"/>
      <c r="L444" s="197"/>
      <c r="M444" s="197"/>
      <c r="N444" s="197"/>
      <c r="O444" s="197"/>
      <c r="P444" s="212"/>
    </row>
    <row r="445" spans="3:16" x14ac:dyDescent="0.2">
      <c r="C445" s="197"/>
      <c r="D445" s="197"/>
      <c r="E445" s="197"/>
      <c r="F445" s="197"/>
      <c r="G445" s="197"/>
      <c r="H445" s="197"/>
      <c r="I445" s="197"/>
      <c r="J445" s="197"/>
      <c r="K445" s="197"/>
      <c r="L445" s="197"/>
      <c r="M445" s="197"/>
      <c r="N445" s="197"/>
      <c r="O445" s="197"/>
      <c r="P445" s="212"/>
    </row>
    <row r="446" spans="3:16" x14ac:dyDescent="0.2">
      <c r="C446" s="197"/>
      <c r="D446" s="197"/>
      <c r="E446" s="197"/>
      <c r="F446" s="197"/>
      <c r="G446" s="197"/>
      <c r="H446" s="197"/>
      <c r="I446" s="197"/>
      <c r="J446" s="197"/>
      <c r="K446" s="197"/>
      <c r="L446" s="197"/>
      <c r="M446" s="197"/>
      <c r="N446" s="197"/>
      <c r="O446" s="197"/>
      <c r="P446" s="212"/>
    </row>
    <row r="447" spans="3:16" x14ac:dyDescent="0.2">
      <c r="C447" s="197"/>
      <c r="D447" s="197"/>
      <c r="E447" s="197"/>
      <c r="F447" s="197"/>
      <c r="G447" s="197"/>
      <c r="H447" s="197"/>
      <c r="I447" s="197"/>
      <c r="J447" s="197"/>
      <c r="K447" s="197"/>
      <c r="L447" s="197"/>
      <c r="M447" s="197"/>
      <c r="N447" s="197"/>
      <c r="O447" s="197"/>
      <c r="P447" s="212"/>
    </row>
    <row r="448" spans="3:16" x14ac:dyDescent="0.2">
      <c r="C448" s="197"/>
      <c r="D448" s="197"/>
      <c r="E448" s="197"/>
      <c r="F448" s="197"/>
      <c r="G448" s="197"/>
      <c r="H448" s="197"/>
      <c r="I448" s="197"/>
      <c r="J448" s="197"/>
      <c r="K448" s="197"/>
      <c r="L448" s="197"/>
      <c r="M448" s="197"/>
      <c r="N448" s="197"/>
      <c r="O448" s="197"/>
      <c r="P448" s="212"/>
    </row>
    <row r="449" spans="3:16" x14ac:dyDescent="0.2">
      <c r="C449" s="197"/>
      <c r="D449" s="197"/>
      <c r="E449" s="197"/>
      <c r="F449" s="197"/>
      <c r="G449" s="197"/>
      <c r="H449" s="197"/>
      <c r="I449" s="197"/>
      <c r="J449" s="197"/>
      <c r="K449" s="197"/>
      <c r="L449" s="197"/>
      <c r="M449" s="197"/>
      <c r="N449" s="197"/>
      <c r="O449" s="197"/>
      <c r="P449" s="212"/>
    </row>
    <row r="450" spans="3:16" x14ac:dyDescent="0.2">
      <c r="C450" s="197"/>
      <c r="D450" s="197"/>
      <c r="E450" s="197"/>
      <c r="F450" s="197"/>
      <c r="G450" s="197"/>
      <c r="H450" s="197"/>
      <c r="I450" s="197"/>
      <c r="J450" s="197"/>
      <c r="K450" s="197"/>
      <c r="L450" s="197"/>
      <c r="M450" s="197"/>
      <c r="N450" s="197"/>
      <c r="O450" s="197"/>
      <c r="P450" s="212"/>
    </row>
    <row r="451" spans="3:16" x14ac:dyDescent="0.2">
      <c r="C451" s="197"/>
      <c r="D451" s="197"/>
      <c r="E451" s="197"/>
      <c r="F451" s="197"/>
      <c r="G451" s="197"/>
      <c r="H451" s="197"/>
      <c r="I451" s="197"/>
      <c r="J451" s="197"/>
      <c r="K451" s="197"/>
      <c r="L451" s="197"/>
      <c r="M451" s="197"/>
      <c r="N451" s="197"/>
      <c r="O451" s="197"/>
      <c r="P451" s="212"/>
    </row>
    <row r="452" spans="3:16" x14ac:dyDescent="0.2">
      <c r="C452" s="197"/>
      <c r="D452" s="197"/>
      <c r="E452" s="197"/>
      <c r="F452" s="197"/>
      <c r="G452" s="197"/>
      <c r="H452" s="197"/>
      <c r="I452" s="197"/>
      <c r="J452" s="197"/>
      <c r="K452" s="197"/>
      <c r="L452" s="197"/>
      <c r="M452" s="197"/>
      <c r="N452" s="197"/>
      <c r="O452" s="197"/>
      <c r="P452" s="212"/>
    </row>
    <row r="453" spans="3:16" x14ac:dyDescent="0.2">
      <c r="C453" s="197"/>
      <c r="D453" s="197"/>
      <c r="E453" s="197"/>
      <c r="F453" s="197"/>
      <c r="G453" s="197"/>
      <c r="H453" s="197"/>
      <c r="I453" s="197"/>
      <c r="J453" s="197"/>
      <c r="K453" s="197"/>
      <c r="L453" s="197"/>
      <c r="M453" s="197"/>
      <c r="N453" s="197"/>
      <c r="O453" s="197"/>
      <c r="P453" s="212"/>
    </row>
    <row r="454" spans="3:16" x14ac:dyDescent="0.2">
      <c r="C454" s="197"/>
      <c r="D454" s="197"/>
      <c r="E454" s="197"/>
      <c r="F454" s="197"/>
      <c r="G454" s="197"/>
      <c r="H454" s="197"/>
      <c r="I454" s="197"/>
      <c r="J454" s="197"/>
      <c r="K454" s="197"/>
      <c r="L454" s="197"/>
      <c r="M454" s="197"/>
      <c r="N454" s="197"/>
      <c r="O454" s="197"/>
      <c r="P454" s="212"/>
    </row>
    <row r="455" spans="3:16" x14ac:dyDescent="0.2">
      <c r="C455" s="197"/>
      <c r="D455" s="197"/>
      <c r="E455" s="197"/>
      <c r="F455" s="197"/>
      <c r="G455" s="197"/>
      <c r="H455" s="197"/>
      <c r="I455" s="197"/>
      <c r="J455" s="197"/>
      <c r="K455" s="197"/>
      <c r="L455" s="197"/>
      <c r="M455" s="197"/>
      <c r="N455" s="197"/>
      <c r="O455" s="197"/>
      <c r="P455" s="212"/>
    </row>
    <row r="456" spans="3:16" x14ac:dyDescent="0.2">
      <c r="C456" s="197"/>
      <c r="D456" s="197"/>
      <c r="E456" s="197"/>
      <c r="F456" s="197"/>
      <c r="G456" s="197"/>
      <c r="H456" s="197"/>
      <c r="I456" s="197"/>
      <c r="J456" s="197"/>
      <c r="K456" s="197"/>
      <c r="L456" s="197"/>
      <c r="M456" s="197"/>
      <c r="N456" s="197"/>
      <c r="O456" s="197"/>
      <c r="P456" s="212"/>
    </row>
    <row r="457" spans="3:16" x14ac:dyDescent="0.2">
      <c r="C457" s="197"/>
      <c r="D457" s="197"/>
      <c r="E457" s="197"/>
      <c r="F457" s="197"/>
      <c r="G457" s="197"/>
      <c r="H457" s="197"/>
      <c r="I457" s="197"/>
      <c r="J457" s="197"/>
      <c r="K457" s="197"/>
      <c r="L457" s="197"/>
      <c r="M457" s="197"/>
      <c r="N457" s="197"/>
      <c r="O457" s="197"/>
      <c r="P457" s="212"/>
    </row>
    <row r="458" spans="3:16" x14ac:dyDescent="0.2">
      <c r="C458" s="197"/>
      <c r="D458" s="197"/>
      <c r="E458" s="197"/>
      <c r="F458" s="197"/>
      <c r="G458" s="197"/>
      <c r="H458" s="197"/>
      <c r="I458" s="197"/>
      <c r="J458" s="197"/>
      <c r="K458" s="197"/>
      <c r="L458" s="197"/>
      <c r="M458" s="197"/>
      <c r="N458" s="197"/>
      <c r="O458" s="197"/>
      <c r="P458" s="212"/>
    </row>
    <row r="459" spans="3:16" x14ac:dyDescent="0.2">
      <c r="C459" s="197"/>
      <c r="D459" s="197"/>
      <c r="E459" s="197"/>
      <c r="F459" s="197"/>
      <c r="G459" s="197"/>
      <c r="H459" s="197"/>
      <c r="I459" s="197"/>
      <c r="J459" s="197"/>
      <c r="K459" s="197"/>
      <c r="L459" s="197"/>
      <c r="M459" s="197"/>
      <c r="N459" s="197"/>
      <c r="O459" s="197"/>
      <c r="P459" s="212"/>
    </row>
    <row r="460" spans="3:16" x14ac:dyDescent="0.2">
      <c r="C460" s="197"/>
      <c r="D460" s="197"/>
      <c r="E460" s="197"/>
      <c r="F460" s="197"/>
      <c r="G460" s="197"/>
      <c r="H460" s="197"/>
      <c r="I460" s="197"/>
      <c r="J460" s="197"/>
      <c r="K460" s="197"/>
      <c r="L460" s="197"/>
      <c r="M460" s="197"/>
      <c r="N460" s="197"/>
      <c r="O460" s="197"/>
      <c r="P460" s="212"/>
    </row>
    <row r="461" spans="3:16" x14ac:dyDescent="0.2">
      <c r="C461" s="197"/>
      <c r="D461" s="197"/>
      <c r="E461" s="197"/>
      <c r="F461" s="197"/>
      <c r="G461" s="197"/>
      <c r="H461" s="197"/>
      <c r="I461" s="197"/>
      <c r="J461" s="197"/>
      <c r="K461" s="197"/>
      <c r="L461" s="197"/>
      <c r="M461" s="197"/>
      <c r="N461" s="197"/>
      <c r="O461" s="197"/>
      <c r="P461" s="212"/>
    </row>
    <row r="462" spans="3:16" x14ac:dyDescent="0.2">
      <c r="C462" s="197"/>
      <c r="D462" s="197"/>
      <c r="E462" s="197"/>
      <c r="F462" s="197"/>
      <c r="G462" s="197"/>
      <c r="H462" s="197"/>
      <c r="I462" s="197"/>
      <c r="J462" s="197"/>
      <c r="K462" s="197"/>
      <c r="L462" s="197"/>
      <c r="M462" s="197"/>
      <c r="N462" s="197"/>
      <c r="O462" s="197"/>
      <c r="P462" s="212"/>
    </row>
    <row r="463" spans="3:16" x14ac:dyDescent="0.2">
      <c r="C463" s="197"/>
      <c r="D463" s="197"/>
      <c r="E463" s="197"/>
      <c r="F463" s="197"/>
      <c r="G463" s="197"/>
      <c r="H463" s="197"/>
      <c r="I463" s="197"/>
      <c r="J463" s="197"/>
      <c r="K463" s="197"/>
      <c r="L463" s="197"/>
      <c r="M463" s="197"/>
      <c r="N463" s="197"/>
      <c r="O463" s="197"/>
      <c r="P463" s="212"/>
    </row>
    <row r="464" spans="3:16" x14ac:dyDescent="0.2">
      <c r="C464" s="197"/>
      <c r="D464" s="197"/>
      <c r="E464" s="197"/>
      <c r="F464" s="197"/>
      <c r="G464" s="197"/>
      <c r="H464" s="197"/>
      <c r="I464" s="197"/>
      <c r="J464" s="197"/>
      <c r="K464" s="197"/>
      <c r="L464" s="197"/>
      <c r="M464" s="197"/>
      <c r="N464" s="197"/>
      <c r="O464" s="197"/>
      <c r="P464" s="212"/>
    </row>
    <row r="465" spans="3:16" x14ac:dyDescent="0.2">
      <c r="C465" s="197"/>
      <c r="D465" s="197"/>
      <c r="E465" s="197"/>
      <c r="F465" s="197"/>
      <c r="G465" s="197"/>
      <c r="H465" s="197"/>
      <c r="I465" s="197"/>
      <c r="J465" s="197"/>
      <c r="K465" s="197"/>
      <c r="L465" s="197"/>
      <c r="M465" s="197"/>
      <c r="N465" s="197"/>
      <c r="O465" s="197"/>
      <c r="P465" s="212"/>
    </row>
    <row r="466" spans="3:16" x14ac:dyDescent="0.2">
      <c r="C466" s="197"/>
      <c r="D466" s="197"/>
      <c r="E466" s="197"/>
      <c r="F466" s="197"/>
      <c r="G466" s="197"/>
      <c r="H466" s="197"/>
      <c r="I466" s="197"/>
      <c r="J466" s="197"/>
      <c r="K466" s="197"/>
      <c r="L466" s="197"/>
      <c r="M466" s="197"/>
      <c r="N466" s="197"/>
      <c r="O466" s="197"/>
      <c r="P466" s="212"/>
    </row>
    <row r="467" spans="3:16" x14ac:dyDescent="0.2">
      <c r="C467" s="197"/>
      <c r="D467" s="197"/>
      <c r="E467" s="197"/>
      <c r="F467" s="197"/>
      <c r="G467" s="197"/>
      <c r="H467" s="197"/>
      <c r="I467" s="197"/>
      <c r="J467" s="197"/>
      <c r="K467" s="197"/>
      <c r="L467" s="197"/>
      <c r="M467" s="197"/>
      <c r="N467" s="197"/>
      <c r="O467" s="197"/>
      <c r="P467" s="212"/>
    </row>
    <row r="468" spans="3:16" x14ac:dyDescent="0.2">
      <c r="C468" s="197"/>
      <c r="D468" s="197"/>
      <c r="E468" s="197"/>
      <c r="F468" s="197"/>
      <c r="G468" s="197"/>
      <c r="H468" s="197"/>
      <c r="I468" s="197"/>
      <c r="J468" s="197"/>
      <c r="K468" s="197"/>
      <c r="L468" s="197"/>
      <c r="M468" s="197"/>
      <c r="N468" s="197"/>
      <c r="O468" s="197"/>
      <c r="P468" s="212"/>
    </row>
    <row r="469" spans="3:16" x14ac:dyDescent="0.2">
      <c r="C469" s="197"/>
      <c r="D469" s="197"/>
      <c r="E469" s="197"/>
      <c r="F469" s="197"/>
      <c r="G469" s="197"/>
      <c r="H469" s="197"/>
      <c r="I469" s="197"/>
      <c r="J469" s="197"/>
      <c r="K469" s="197"/>
      <c r="L469" s="197"/>
      <c r="M469" s="197"/>
      <c r="N469" s="197"/>
      <c r="O469" s="197"/>
      <c r="P469" s="212"/>
    </row>
    <row r="470" spans="3:16" x14ac:dyDescent="0.2">
      <c r="C470" s="197"/>
      <c r="D470" s="197"/>
      <c r="E470" s="197"/>
      <c r="F470" s="197"/>
      <c r="G470" s="197"/>
      <c r="H470" s="197"/>
      <c r="I470" s="197"/>
      <c r="J470" s="197"/>
      <c r="K470" s="197"/>
      <c r="L470" s="197"/>
      <c r="M470" s="197"/>
      <c r="N470" s="197"/>
      <c r="O470" s="197"/>
      <c r="P470" s="212"/>
    </row>
    <row r="471" spans="3:16" x14ac:dyDescent="0.2">
      <c r="C471" s="197"/>
      <c r="D471" s="197"/>
      <c r="E471" s="197"/>
      <c r="F471" s="197"/>
      <c r="G471" s="197"/>
      <c r="H471" s="197"/>
      <c r="I471" s="197"/>
      <c r="J471" s="197"/>
      <c r="K471" s="197"/>
      <c r="L471" s="197"/>
      <c r="M471" s="197"/>
      <c r="N471" s="197"/>
      <c r="O471" s="197"/>
      <c r="P471" s="212"/>
    </row>
    <row r="472" spans="3:16" x14ac:dyDescent="0.2">
      <c r="C472" s="197"/>
      <c r="D472" s="197"/>
      <c r="E472" s="197"/>
      <c r="F472" s="197"/>
      <c r="G472" s="197"/>
      <c r="H472" s="197"/>
      <c r="I472" s="197"/>
      <c r="J472" s="197"/>
      <c r="K472" s="197"/>
      <c r="L472" s="197"/>
      <c r="M472" s="197"/>
      <c r="N472" s="197"/>
      <c r="O472" s="197"/>
      <c r="P472" s="212"/>
    </row>
    <row r="473" spans="3:16" x14ac:dyDescent="0.2">
      <c r="C473" s="197"/>
      <c r="D473" s="197"/>
      <c r="E473" s="197"/>
      <c r="F473" s="197"/>
      <c r="G473" s="197"/>
      <c r="H473" s="197"/>
      <c r="I473" s="197"/>
      <c r="J473" s="197"/>
      <c r="K473" s="197"/>
      <c r="L473" s="197"/>
      <c r="M473" s="197"/>
      <c r="N473" s="197"/>
      <c r="O473" s="197"/>
      <c r="P473" s="212"/>
    </row>
    <row r="474" spans="3:16" x14ac:dyDescent="0.2">
      <c r="C474" s="197"/>
      <c r="D474" s="197"/>
      <c r="E474" s="197"/>
      <c r="F474" s="197"/>
      <c r="G474" s="197"/>
      <c r="H474" s="197"/>
      <c r="I474" s="197"/>
      <c r="J474" s="197"/>
      <c r="K474" s="197"/>
      <c r="L474" s="197"/>
      <c r="M474" s="197"/>
      <c r="N474" s="197"/>
      <c r="O474" s="197"/>
      <c r="P474" s="212"/>
    </row>
    <row r="475" spans="3:16" x14ac:dyDescent="0.2">
      <c r="C475" s="197"/>
      <c r="D475" s="197"/>
      <c r="E475" s="197"/>
      <c r="F475" s="197"/>
      <c r="G475" s="197"/>
      <c r="H475" s="197"/>
      <c r="I475" s="197"/>
      <c r="J475" s="197"/>
      <c r="K475" s="197"/>
      <c r="L475" s="197"/>
      <c r="M475" s="197"/>
      <c r="N475" s="197"/>
      <c r="O475" s="197"/>
      <c r="P475" s="212"/>
    </row>
    <row r="476" spans="3:16" x14ac:dyDescent="0.2">
      <c r="C476" s="197"/>
      <c r="D476" s="197"/>
      <c r="E476" s="197"/>
      <c r="F476" s="197"/>
      <c r="G476" s="197"/>
      <c r="H476" s="197"/>
      <c r="I476" s="197"/>
      <c r="J476" s="197"/>
      <c r="K476" s="197"/>
      <c r="L476" s="197"/>
      <c r="M476" s="197"/>
      <c r="N476" s="197"/>
      <c r="O476" s="197"/>
      <c r="P476" s="212"/>
    </row>
    <row r="477" spans="3:16" x14ac:dyDescent="0.2">
      <c r="C477" s="197"/>
      <c r="D477" s="197"/>
      <c r="E477" s="197"/>
      <c r="F477" s="197"/>
      <c r="G477" s="197"/>
      <c r="H477" s="197"/>
      <c r="I477" s="197"/>
      <c r="J477" s="197"/>
      <c r="K477" s="197"/>
      <c r="L477" s="197"/>
      <c r="M477" s="197"/>
      <c r="N477" s="197"/>
      <c r="O477" s="197"/>
      <c r="P477" s="212"/>
    </row>
    <row r="478" spans="3:16" x14ac:dyDescent="0.2">
      <c r="C478" s="197"/>
      <c r="D478" s="197"/>
      <c r="E478" s="197"/>
      <c r="F478" s="197"/>
      <c r="G478" s="197"/>
      <c r="H478" s="197"/>
      <c r="I478" s="197"/>
      <c r="J478" s="197"/>
      <c r="K478" s="197"/>
      <c r="L478" s="197"/>
      <c r="M478" s="197"/>
      <c r="N478" s="197"/>
      <c r="O478" s="197"/>
      <c r="P478" s="212"/>
    </row>
    <row r="479" spans="3:16" x14ac:dyDescent="0.2">
      <c r="C479" s="197"/>
      <c r="D479" s="197"/>
      <c r="E479" s="197"/>
      <c r="F479" s="197"/>
      <c r="G479" s="197"/>
      <c r="H479" s="197"/>
      <c r="I479" s="197"/>
      <c r="J479" s="197"/>
      <c r="K479" s="197"/>
      <c r="L479" s="197"/>
      <c r="M479" s="197"/>
      <c r="N479" s="197"/>
      <c r="O479" s="197"/>
      <c r="P479" s="212"/>
    </row>
    <row r="480" spans="3:16" x14ac:dyDescent="0.2">
      <c r="C480" s="197"/>
      <c r="D480" s="197"/>
      <c r="E480" s="197"/>
      <c r="F480" s="197"/>
      <c r="G480" s="197"/>
      <c r="H480" s="197"/>
      <c r="I480" s="197"/>
      <c r="J480" s="197"/>
      <c r="K480" s="197"/>
      <c r="L480" s="197"/>
      <c r="M480" s="197"/>
      <c r="N480" s="197"/>
      <c r="O480" s="197"/>
      <c r="P480" s="212"/>
    </row>
    <row r="481" spans="3:16" x14ac:dyDescent="0.2">
      <c r="C481" s="197"/>
      <c r="D481" s="197"/>
      <c r="E481" s="197"/>
      <c r="F481" s="197"/>
      <c r="G481" s="197"/>
      <c r="H481" s="197"/>
      <c r="I481" s="197"/>
      <c r="J481" s="197"/>
      <c r="K481" s="197"/>
      <c r="L481" s="197"/>
      <c r="M481" s="197"/>
      <c r="N481" s="197"/>
      <c r="O481" s="197"/>
      <c r="P481" s="212"/>
    </row>
    <row r="482" spans="3:16" x14ac:dyDescent="0.2">
      <c r="C482" s="197"/>
      <c r="D482" s="197"/>
      <c r="E482" s="197"/>
      <c r="F482" s="197"/>
      <c r="G482" s="197"/>
      <c r="H482" s="197"/>
      <c r="I482" s="197"/>
      <c r="J482" s="197"/>
      <c r="K482" s="197"/>
      <c r="L482" s="197"/>
      <c r="M482" s="197"/>
      <c r="N482" s="197"/>
      <c r="O482" s="197"/>
      <c r="P482" s="212"/>
    </row>
    <row r="483" spans="3:16" x14ac:dyDescent="0.2">
      <c r="C483" s="197"/>
      <c r="D483" s="197"/>
      <c r="E483" s="197"/>
      <c r="F483" s="197"/>
      <c r="G483" s="197"/>
      <c r="H483" s="197"/>
      <c r="I483" s="197"/>
      <c r="J483" s="197"/>
      <c r="K483" s="197"/>
      <c r="L483" s="197"/>
      <c r="M483" s="197"/>
      <c r="N483" s="197"/>
      <c r="O483" s="197"/>
      <c r="P483" s="212"/>
    </row>
    <row r="484" spans="3:16" x14ac:dyDescent="0.2">
      <c r="C484" s="197"/>
      <c r="D484" s="197"/>
      <c r="E484" s="197"/>
      <c r="F484" s="197"/>
      <c r="G484" s="197"/>
      <c r="H484" s="197"/>
      <c r="I484" s="197"/>
      <c r="J484" s="197"/>
      <c r="K484" s="197"/>
      <c r="L484" s="197"/>
      <c r="M484" s="197"/>
      <c r="N484" s="197"/>
      <c r="O484" s="197"/>
      <c r="P484" s="212"/>
    </row>
    <row r="485" spans="3:16" x14ac:dyDescent="0.2">
      <c r="C485" s="197"/>
      <c r="D485" s="197"/>
      <c r="E485" s="197"/>
      <c r="F485" s="197"/>
      <c r="G485" s="197"/>
      <c r="H485" s="197"/>
      <c r="I485" s="197"/>
      <c r="J485" s="197"/>
      <c r="K485" s="197"/>
      <c r="L485" s="197"/>
      <c r="M485" s="197"/>
      <c r="N485" s="197"/>
      <c r="O485" s="197"/>
      <c r="P485" s="212"/>
    </row>
    <row r="486" spans="3:16" x14ac:dyDescent="0.2">
      <c r="C486" s="197"/>
      <c r="D486" s="197"/>
      <c r="E486" s="197"/>
      <c r="F486" s="197"/>
      <c r="G486" s="197"/>
      <c r="H486" s="197"/>
      <c r="I486" s="197"/>
      <c r="J486" s="197"/>
      <c r="K486" s="197"/>
      <c r="L486" s="197"/>
      <c r="M486" s="197"/>
      <c r="N486" s="197"/>
      <c r="O486" s="197"/>
      <c r="P486" s="212"/>
    </row>
    <row r="487" spans="3:16" x14ac:dyDescent="0.2">
      <c r="C487" s="197"/>
      <c r="D487" s="197"/>
      <c r="E487" s="197"/>
      <c r="F487" s="197"/>
      <c r="G487" s="197"/>
      <c r="H487" s="197"/>
      <c r="I487" s="197"/>
      <c r="J487" s="197"/>
      <c r="K487" s="197"/>
      <c r="L487" s="197"/>
      <c r="M487" s="197"/>
      <c r="N487" s="197"/>
      <c r="O487" s="197"/>
      <c r="P487" s="212"/>
    </row>
    <row r="488" spans="3:16" x14ac:dyDescent="0.2">
      <c r="C488" s="197"/>
      <c r="D488" s="197"/>
      <c r="E488" s="197"/>
      <c r="F488" s="197"/>
      <c r="G488" s="197"/>
      <c r="H488" s="197"/>
      <c r="I488" s="197"/>
      <c r="J488" s="197"/>
      <c r="K488" s="197"/>
      <c r="L488" s="197"/>
      <c r="M488" s="197"/>
      <c r="N488" s="197"/>
      <c r="O488" s="197"/>
      <c r="P488" s="212"/>
    </row>
    <row r="489" spans="3:16" x14ac:dyDescent="0.2">
      <c r="C489" s="197"/>
      <c r="D489" s="197"/>
      <c r="E489" s="197"/>
      <c r="F489" s="197"/>
      <c r="G489" s="197"/>
      <c r="H489" s="197"/>
      <c r="I489" s="197"/>
      <c r="J489" s="197"/>
      <c r="K489" s="197"/>
      <c r="L489" s="197"/>
      <c r="M489" s="197"/>
      <c r="N489" s="197"/>
      <c r="O489" s="197"/>
      <c r="P489" s="212"/>
    </row>
    <row r="490" spans="3:16" x14ac:dyDescent="0.2">
      <c r="C490" s="197"/>
      <c r="D490" s="197"/>
      <c r="E490" s="197"/>
      <c r="F490" s="197"/>
      <c r="G490" s="197"/>
      <c r="H490" s="197"/>
      <c r="I490" s="197"/>
      <c r="J490" s="197"/>
      <c r="K490" s="197"/>
      <c r="L490" s="197"/>
      <c r="M490" s="197"/>
      <c r="N490" s="197"/>
      <c r="O490" s="197"/>
      <c r="P490" s="212"/>
    </row>
    <row r="491" spans="3:16" x14ac:dyDescent="0.2">
      <c r="C491" s="197"/>
      <c r="D491" s="197"/>
      <c r="E491" s="197"/>
      <c r="F491" s="197"/>
      <c r="G491" s="197"/>
      <c r="H491" s="197"/>
      <c r="I491" s="197"/>
      <c r="J491" s="197"/>
      <c r="K491" s="197"/>
      <c r="L491" s="197"/>
      <c r="M491" s="197"/>
      <c r="N491" s="197"/>
      <c r="O491" s="197"/>
      <c r="P491" s="212"/>
    </row>
    <row r="492" spans="3:16" x14ac:dyDescent="0.2">
      <c r="C492" s="197"/>
      <c r="D492" s="197"/>
      <c r="E492" s="197"/>
      <c r="F492" s="197"/>
      <c r="G492" s="197"/>
      <c r="H492" s="197"/>
      <c r="I492" s="197"/>
      <c r="J492" s="197"/>
      <c r="K492" s="197"/>
      <c r="L492" s="197"/>
      <c r="M492" s="197"/>
      <c r="N492" s="197"/>
      <c r="O492" s="197"/>
      <c r="P492" s="212"/>
    </row>
    <row r="493" spans="3:16" x14ac:dyDescent="0.2">
      <c r="C493" s="197"/>
      <c r="D493" s="197"/>
      <c r="E493" s="197"/>
      <c r="F493" s="197"/>
      <c r="G493" s="197"/>
      <c r="H493" s="197"/>
      <c r="I493" s="197"/>
      <c r="J493" s="197"/>
      <c r="K493" s="197"/>
      <c r="L493" s="197"/>
      <c r="M493" s="197"/>
      <c r="N493" s="197"/>
      <c r="O493" s="197"/>
      <c r="P493" s="212"/>
    </row>
    <row r="494" spans="3:16" x14ac:dyDescent="0.2">
      <c r="C494" s="197"/>
      <c r="D494" s="197"/>
      <c r="E494" s="197"/>
      <c r="F494" s="197"/>
      <c r="G494" s="197"/>
      <c r="H494" s="197"/>
      <c r="I494" s="197"/>
      <c r="J494" s="197"/>
      <c r="K494" s="197"/>
      <c r="L494" s="197"/>
      <c r="M494" s="197"/>
      <c r="N494" s="197"/>
      <c r="O494" s="197"/>
      <c r="P494" s="212"/>
    </row>
    <row r="495" spans="3:16" x14ac:dyDescent="0.2">
      <c r="C495" s="197"/>
      <c r="D495" s="197"/>
      <c r="E495" s="197"/>
      <c r="F495" s="197"/>
      <c r="G495" s="197"/>
      <c r="H495" s="197"/>
      <c r="I495" s="197"/>
      <c r="J495" s="197"/>
      <c r="K495" s="197"/>
      <c r="L495" s="197"/>
      <c r="M495" s="197"/>
      <c r="N495" s="197"/>
      <c r="O495" s="197"/>
      <c r="P495" s="212"/>
    </row>
    <row r="496" spans="3:16" x14ac:dyDescent="0.2">
      <c r="C496" s="197"/>
      <c r="D496" s="197"/>
      <c r="E496" s="197"/>
      <c r="F496" s="197"/>
      <c r="G496" s="197"/>
      <c r="H496" s="197"/>
      <c r="I496" s="197"/>
      <c r="J496" s="197"/>
      <c r="K496" s="197"/>
      <c r="L496" s="197"/>
      <c r="M496" s="197"/>
      <c r="N496" s="197"/>
      <c r="O496" s="197"/>
      <c r="P496" s="212"/>
    </row>
    <row r="497" spans="3:16" x14ac:dyDescent="0.2">
      <c r="C497" s="197"/>
      <c r="D497" s="197"/>
      <c r="E497" s="197"/>
      <c r="F497" s="197"/>
      <c r="G497" s="197"/>
      <c r="H497" s="197"/>
      <c r="I497" s="197"/>
      <c r="J497" s="197"/>
      <c r="K497" s="197"/>
      <c r="L497" s="197"/>
      <c r="M497" s="197"/>
      <c r="N497" s="197"/>
      <c r="O497" s="197"/>
      <c r="P497" s="212"/>
    </row>
    <row r="498" spans="3:16" x14ac:dyDescent="0.2">
      <c r="C498" s="197"/>
      <c r="D498" s="197"/>
      <c r="E498" s="197"/>
      <c r="F498" s="197"/>
      <c r="G498" s="197"/>
      <c r="H498" s="197"/>
      <c r="I498" s="197"/>
      <c r="J498" s="197"/>
      <c r="K498" s="197"/>
      <c r="L498" s="197"/>
      <c r="M498" s="197"/>
      <c r="N498" s="197"/>
      <c r="O498" s="197"/>
      <c r="P498" s="212"/>
    </row>
    <row r="499" spans="3:16" x14ac:dyDescent="0.2">
      <c r="C499" s="197"/>
      <c r="D499" s="197"/>
      <c r="E499" s="197"/>
      <c r="F499" s="197"/>
      <c r="G499" s="197"/>
      <c r="H499" s="197"/>
      <c r="I499" s="197"/>
      <c r="J499" s="197"/>
      <c r="K499" s="197"/>
      <c r="L499" s="197"/>
      <c r="M499" s="197"/>
      <c r="N499" s="197"/>
      <c r="O499" s="197"/>
      <c r="P499" s="212"/>
    </row>
    <row r="500" spans="3:16" x14ac:dyDescent="0.2">
      <c r="C500" s="197"/>
      <c r="D500" s="197"/>
      <c r="E500" s="197"/>
      <c r="F500" s="197"/>
      <c r="G500" s="197"/>
      <c r="H500" s="197"/>
      <c r="I500" s="197"/>
      <c r="J500" s="197"/>
      <c r="K500" s="197"/>
      <c r="L500" s="197"/>
      <c r="M500" s="197"/>
      <c r="N500" s="197"/>
      <c r="O500" s="197"/>
      <c r="P500" s="212"/>
    </row>
    <row r="501" spans="3:16" x14ac:dyDescent="0.2">
      <c r="C501" s="197"/>
      <c r="D501" s="197"/>
      <c r="E501" s="197"/>
      <c r="F501" s="197"/>
      <c r="G501" s="197"/>
      <c r="H501" s="197"/>
      <c r="I501" s="197"/>
      <c r="J501" s="197"/>
      <c r="K501" s="197"/>
      <c r="L501" s="197"/>
      <c r="M501" s="197"/>
      <c r="N501" s="197"/>
      <c r="O501" s="197"/>
      <c r="P501" s="212"/>
    </row>
    <row r="502" spans="3:16" x14ac:dyDescent="0.2">
      <c r="C502" s="197"/>
      <c r="D502" s="197"/>
      <c r="E502" s="197"/>
      <c r="F502" s="197"/>
      <c r="G502" s="197"/>
      <c r="H502" s="197"/>
      <c r="I502" s="197"/>
      <c r="J502" s="197"/>
      <c r="K502" s="197"/>
      <c r="L502" s="197"/>
      <c r="M502" s="197"/>
      <c r="N502" s="197"/>
      <c r="O502" s="197"/>
      <c r="P502" s="212"/>
    </row>
    <row r="503" spans="3:16" x14ac:dyDescent="0.2">
      <c r="C503" s="197"/>
      <c r="D503" s="197"/>
      <c r="E503" s="197"/>
      <c r="F503" s="197"/>
      <c r="G503" s="197"/>
      <c r="H503" s="197"/>
      <c r="I503" s="197"/>
      <c r="J503" s="197"/>
      <c r="K503" s="197"/>
      <c r="L503" s="197"/>
      <c r="M503" s="197"/>
      <c r="N503" s="197"/>
      <c r="O503" s="197"/>
      <c r="P503" s="212"/>
    </row>
    <row r="504" spans="3:16" x14ac:dyDescent="0.2">
      <c r="C504" s="197"/>
      <c r="D504" s="197"/>
      <c r="E504" s="197"/>
      <c r="F504" s="197"/>
      <c r="G504" s="197"/>
      <c r="H504" s="197"/>
      <c r="I504" s="197"/>
      <c r="J504" s="197"/>
      <c r="K504" s="197"/>
      <c r="L504" s="197"/>
      <c r="M504" s="197"/>
      <c r="N504" s="197"/>
      <c r="O504" s="197"/>
      <c r="P504" s="212"/>
    </row>
    <row r="505" spans="3:16" x14ac:dyDescent="0.2">
      <c r="C505" s="197"/>
      <c r="D505" s="197"/>
      <c r="E505" s="197"/>
      <c r="F505" s="197"/>
      <c r="G505" s="197"/>
      <c r="H505" s="197"/>
      <c r="I505" s="197"/>
      <c r="J505" s="197"/>
      <c r="K505" s="197"/>
      <c r="L505" s="197"/>
      <c r="M505" s="197"/>
      <c r="N505" s="197"/>
      <c r="O505" s="197"/>
      <c r="P505" s="212"/>
    </row>
    <row r="506" spans="3:16" x14ac:dyDescent="0.2">
      <c r="C506" s="197"/>
      <c r="D506" s="197"/>
      <c r="E506" s="197"/>
      <c r="F506" s="197"/>
      <c r="G506" s="197"/>
      <c r="H506" s="197"/>
      <c r="I506" s="197"/>
      <c r="J506" s="197"/>
      <c r="K506" s="197"/>
      <c r="L506" s="197"/>
      <c r="M506" s="197"/>
      <c r="N506" s="197"/>
      <c r="O506" s="197"/>
      <c r="P506" s="212"/>
    </row>
    <row r="507" spans="3:16" x14ac:dyDescent="0.2">
      <c r="C507" s="197"/>
      <c r="D507" s="197"/>
      <c r="E507" s="197"/>
      <c r="F507" s="197"/>
      <c r="G507" s="197"/>
      <c r="H507" s="197"/>
      <c r="I507" s="197"/>
      <c r="J507" s="197"/>
      <c r="K507" s="197"/>
      <c r="L507" s="197"/>
      <c r="M507" s="197"/>
      <c r="N507" s="197"/>
      <c r="O507" s="197"/>
      <c r="P507" s="212"/>
    </row>
    <row r="508" spans="3:16" x14ac:dyDescent="0.2">
      <c r="C508" s="197"/>
      <c r="D508" s="197"/>
      <c r="E508" s="197"/>
      <c r="F508" s="197"/>
      <c r="G508" s="197"/>
      <c r="H508" s="197"/>
      <c r="I508" s="197"/>
      <c r="J508" s="197"/>
      <c r="K508" s="197"/>
      <c r="L508" s="197"/>
      <c r="M508" s="197"/>
      <c r="N508" s="197"/>
      <c r="O508" s="197"/>
      <c r="P508" s="212"/>
    </row>
    <row r="509" spans="3:16" x14ac:dyDescent="0.2">
      <c r="C509" s="197"/>
      <c r="D509" s="197"/>
      <c r="E509" s="197"/>
      <c r="F509" s="197"/>
      <c r="G509" s="197"/>
      <c r="H509" s="197"/>
      <c r="I509" s="197"/>
      <c r="J509" s="197"/>
      <c r="K509" s="197"/>
      <c r="L509" s="197"/>
      <c r="M509" s="197"/>
      <c r="N509" s="197"/>
      <c r="O509" s="197"/>
      <c r="P509" s="212"/>
    </row>
    <row r="510" spans="3:16" x14ac:dyDescent="0.2">
      <c r="C510" s="197"/>
      <c r="D510" s="197"/>
      <c r="E510" s="197"/>
      <c r="F510" s="197"/>
      <c r="G510" s="197"/>
      <c r="H510" s="197"/>
      <c r="I510" s="197"/>
      <c r="J510" s="197"/>
      <c r="K510" s="197"/>
      <c r="L510" s="197"/>
      <c r="M510" s="197"/>
      <c r="N510" s="197"/>
      <c r="O510" s="197"/>
      <c r="P510" s="212"/>
    </row>
    <row r="511" spans="3:16" x14ac:dyDescent="0.2">
      <c r="C511" s="197"/>
      <c r="D511" s="197"/>
      <c r="E511" s="197"/>
      <c r="F511" s="197"/>
      <c r="G511" s="197"/>
      <c r="H511" s="197"/>
      <c r="I511" s="197"/>
      <c r="J511" s="197"/>
      <c r="K511" s="197"/>
      <c r="L511" s="197"/>
      <c r="M511" s="197"/>
      <c r="N511" s="197"/>
      <c r="O511" s="197"/>
      <c r="P511" s="212"/>
    </row>
    <row r="512" spans="3:16" x14ac:dyDescent="0.2">
      <c r="C512" s="197"/>
      <c r="D512" s="197"/>
      <c r="E512" s="197"/>
      <c r="F512" s="197"/>
      <c r="G512" s="197"/>
      <c r="H512" s="197"/>
      <c r="I512" s="197"/>
      <c r="J512" s="197"/>
      <c r="K512" s="197"/>
      <c r="L512" s="197"/>
      <c r="M512" s="197"/>
      <c r="N512" s="197"/>
      <c r="O512" s="197"/>
      <c r="P512" s="212"/>
    </row>
    <row r="513" spans="3:16" x14ac:dyDescent="0.2">
      <c r="C513" s="197"/>
      <c r="D513" s="197"/>
      <c r="E513" s="197"/>
      <c r="F513" s="197"/>
      <c r="G513" s="197"/>
      <c r="H513" s="197"/>
      <c r="I513" s="197"/>
      <c r="J513" s="197"/>
      <c r="K513" s="197"/>
      <c r="L513" s="197"/>
      <c r="M513" s="197"/>
      <c r="N513" s="197"/>
      <c r="O513" s="197"/>
      <c r="P513" s="212"/>
    </row>
    <row r="514" spans="3:16" x14ac:dyDescent="0.2">
      <c r="C514" s="197"/>
      <c r="D514" s="197"/>
      <c r="E514" s="197"/>
      <c r="F514" s="197"/>
      <c r="G514" s="197"/>
      <c r="H514" s="197"/>
      <c r="I514" s="197"/>
      <c r="J514" s="197"/>
      <c r="K514" s="197"/>
      <c r="L514" s="197"/>
      <c r="M514" s="197"/>
      <c r="N514" s="197"/>
      <c r="O514" s="197"/>
      <c r="P514" s="212"/>
    </row>
    <row r="515" spans="3:16" x14ac:dyDescent="0.2">
      <c r="C515" s="197"/>
      <c r="D515" s="197"/>
      <c r="E515" s="197"/>
      <c r="F515" s="197"/>
      <c r="G515" s="197"/>
      <c r="H515" s="197"/>
      <c r="I515" s="197"/>
      <c r="J515" s="197"/>
      <c r="K515" s="197"/>
      <c r="L515" s="197"/>
      <c r="M515" s="197"/>
      <c r="N515" s="197"/>
      <c r="O515" s="197"/>
      <c r="P515" s="212"/>
    </row>
    <row r="516" spans="3:16" x14ac:dyDescent="0.2">
      <c r="C516" s="197"/>
      <c r="D516" s="197"/>
      <c r="E516" s="197"/>
      <c r="F516" s="197"/>
      <c r="G516" s="197"/>
      <c r="H516" s="197"/>
      <c r="I516" s="197"/>
      <c r="J516" s="197"/>
      <c r="K516" s="197"/>
      <c r="L516" s="197"/>
      <c r="M516" s="197"/>
      <c r="N516" s="197"/>
      <c r="O516" s="197"/>
      <c r="P516" s="212"/>
    </row>
    <row r="517" spans="3:16" x14ac:dyDescent="0.2">
      <c r="C517" s="197"/>
      <c r="D517" s="197"/>
      <c r="E517" s="197"/>
      <c r="F517" s="197"/>
      <c r="G517" s="197"/>
      <c r="H517" s="197"/>
      <c r="I517" s="197"/>
      <c r="J517" s="197"/>
      <c r="K517" s="197"/>
      <c r="L517" s="197"/>
      <c r="M517" s="197"/>
      <c r="N517" s="197"/>
      <c r="O517" s="197"/>
      <c r="P517" s="212"/>
    </row>
    <row r="518" spans="3:16" x14ac:dyDescent="0.2">
      <c r="C518" s="197"/>
      <c r="D518" s="197"/>
      <c r="E518" s="197"/>
      <c r="F518" s="197"/>
      <c r="G518" s="197"/>
      <c r="H518" s="197"/>
      <c r="I518" s="197"/>
      <c r="J518" s="197"/>
      <c r="K518" s="197"/>
      <c r="L518" s="197"/>
      <c r="M518" s="197"/>
      <c r="N518" s="197"/>
      <c r="O518" s="197"/>
      <c r="P518" s="212"/>
    </row>
    <row r="519" spans="3:16" x14ac:dyDescent="0.2">
      <c r="C519" s="197"/>
      <c r="D519" s="197"/>
      <c r="E519" s="197"/>
      <c r="F519" s="197"/>
      <c r="G519" s="197"/>
      <c r="H519" s="197"/>
      <c r="I519" s="197"/>
      <c r="J519" s="197"/>
      <c r="K519" s="197"/>
      <c r="L519" s="197"/>
      <c r="M519" s="197"/>
      <c r="N519" s="197"/>
      <c r="O519" s="197"/>
      <c r="P519" s="212"/>
    </row>
    <row r="520" spans="3:16" x14ac:dyDescent="0.2">
      <c r="C520" s="197"/>
      <c r="D520" s="197"/>
      <c r="E520" s="197"/>
      <c r="F520" s="197"/>
      <c r="G520" s="197"/>
      <c r="H520" s="197"/>
      <c r="I520" s="197"/>
      <c r="J520" s="197"/>
      <c r="K520" s="197"/>
      <c r="L520" s="197"/>
      <c r="M520" s="197"/>
      <c r="N520" s="197"/>
      <c r="O520" s="197"/>
      <c r="P520" s="212"/>
    </row>
    <row r="521" spans="3:16" x14ac:dyDescent="0.2">
      <c r="C521" s="197"/>
      <c r="D521" s="197"/>
      <c r="E521" s="197"/>
      <c r="F521" s="197"/>
      <c r="G521" s="197"/>
      <c r="H521" s="197"/>
      <c r="I521" s="197"/>
      <c r="J521" s="197"/>
      <c r="K521" s="197"/>
      <c r="L521" s="197"/>
      <c r="M521" s="197"/>
      <c r="N521" s="197"/>
      <c r="O521" s="197"/>
      <c r="P521" s="212"/>
    </row>
    <row r="522" spans="3:16" x14ac:dyDescent="0.2">
      <c r="C522" s="197"/>
      <c r="D522" s="197"/>
      <c r="E522" s="197"/>
      <c r="F522" s="197"/>
      <c r="G522" s="197"/>
      <c r="H522" s="197"/>
      <c r="I522" s="197"/>
      <c r="J522" s="197"/>
      <c r="K522" s="197"/>
      <c r="L522" s="197"/>
      <c r="M522" s="197"/>
      <c r="N522" s="197"/>
      <c r="O522" s="197"/>
      <c r="P522" s="212"/>
    </row>
    <row r="523" spans="3:16" x14ac:dyDescent="0.2">
      <c r="C523" s="197"/>
      <c r="D523" s="197"/>
      <c r="E523" s="197"/>
      <c r="F523" s="197"/>
      <c r="G523" s="197"/>
      <c r="H523" s="197"/>
      <c r="I523" s="197"/>
      <c r="J523" s="197"/>
      <c r="K523" s="197"/>
      <c r="L523" s="197"/>
      <c r="M523" s="197"/>
      <c r="N523" s="197"/>
      <c r="O523" s="197"/>
      <c r="P523" s="212"/>
    </row>
    <row r="524" spans="3:16" x14ac:dyDescent="0.2">
      <c r="C524" s="197"/>
      <c r="D524" s="197"/>
      <c r="E524" s="197"/>
      <c r="F524" s="197"/>
      <c r="G524" s="197"/>
      <c r="H524" s="197"/>
      <c r="I524" s="197"/>
      <c r="J524" s="197"/>
      <c r="K524" s="197"/>
      <c r="L524" s="197"/>
      <c r="M524" s="197"/>
      <c r="N524" s="197"/>
      <c r="O524" s="197"/>
      <c r="P524" s="212"/>
    </row>
    <row r="525" spans="3:16" x14ac:dyDescent="0.2">
      <c r="C525" s="197"/>
      <c r="D525" s="197"/>
      <c r="E525" s="197"/>
      <c r="F525" s="197"/>
      <c r="G525" s="197"/>
      <c r="H525" s="197"/>
      <c r="I525" s="197"/>
      <c r="J525" s="197"/>
      <c r="K525" s="197"/>
      <c r="L525" s="197"/>
      <c r="M525" s="197"/>
      <c r="N525" s="197"/>
      <c r="O525" s="197"/>
      <c r="P525" s="212"/>
    </row>
    <row r="526" spans="3:16" x14ac:dyDescent="0.2">
      <c r="C526" s="197"/>
      <c r="D526" s="197"/>
      <c r="E526" s="197"/>
      <c r="F526" s="197"/>
      <c r="G526" s="197"/>
      <c r="H526" s="197"/>
      <c r="I526" s="197"/>
      <c r="J526" s="197"/>
      <c r="K526" s="197"/>
      <c r="L526" s="197"/>
      <c r="M526" s="197"/>
      <c r="N526" s="197"/>
      <c r="O526" s="197"/>
      <c r="P526" s="212"/>
    </row>
    <row r="527" spans="3:16" x14ac:dyDescent="0.2">
      <c r="C527" s="197"/>
      <c r="D527" s="197"/>
      <c r="E527" s="197"/>
      <c r="F527" s="197"/>
      <c r="G527" s="197"/>
      <c r="H527" s="197"/>
      <c r="I527" s="197"/>
      <c r="J527" s="197"/>
      <c r="K527" s="197"/>
      <c r="L527" s="197"/>
      <c r="M527" s="197"/>
      <c r="N527" s="197"/>
      <c r="O527" s="197"/>
      <c r="P527" s="212"/>
    </row>
    <row r="528" spans="3:16" x14ac:dyDescent="0.2">
      <c r="C528" s="197"/>
      <c r="D528" s="197"/>
      <c r="E528" s="197"/>
      <c r="F528" s="197"/>
      <c r="G528" s="197"/>
      <c r="H528" s="197"/>
      <c r="I528" s="197"/>
      <c r="J528" s="197"/>
      <c r="K528" s="197"/>
      <c r="L528" s="197"/>
      <c r="M528" s="197"/>
      <c r="N528" s="197"/>
      <c r="O528" s="197"/>
      <c r="P528" s="212"/>
    </row>
    <row r="529" spans="3:16" x14ac:dyDescent="0.2">
      <c r="C529" s="197"/>
      <c r="D529" s="197"/>
      <c r="E529" s="197"/>
      <c r="F529" s="197"/>
      <c r="G529" s="197"/>
      <c r="H529" s="197"/>
      <c r="I529" s="197"/>
      <c r="J529" s="197"/>
      <c r="K529" s="197"/>
      <c r="L529" s="197"/>
      <c r="M529" s="197"/>
      <c r="N529" s="197"/>
      <c r="O529" s="197"/>
      <c r="P529" s="212"/>
    </row>
    <row r="530" spans="3:16" x14ac:dyDescent="0.2">
      <c r="C530" s="197"/>
      <c r="D530" s="197"/>
      <c r="E530" s="197"/>
      <c r="F530" s="197"/>
      <c r="G530" s="197"/>
      <c r="H530" s="197"/>
      <c r="I530" s="197"/>
      <c r="J530" s="197"/>
      <c r="K530" s="197"/>
      <c r="L530" s="197"/>
      <c r="M530" s="197"/>
      <c r="N530" s="197"/>
      <c r="O530" s="197"/>
      <c r="P530" s="212"/>
    </row>
    <row r="531" spans="3:16" x14ac:dyDescent="0.2">
      <c r="C531" s="197"/>
      <c r="D531" s="197"/>
      <c r="E531" s="197"/>
      <c r="F531" s="197"/>
      <c r="G531" s="197"/>
      <c r="H531" s="197"/>
      <c r="I531" s="197"/>
      <c r="J531" s="197"/>
      <c r="K531" s="197"/>
      <c r="L531" s="197"/>
      <c r="M531" s="197"/>
      <c r="N531" s="197"/>
      <c r="O531" s="197"/>
      <c r="P531" s="212"/>
    </row>
    <row r="532" spans="3:16" x14ac:dyDescent="0.2">
      <c r="C532" s="197"/>
      <c r="D532" s="197"/>
      <c r="E532" s="197"/>
      <c r="F532" s="197"/>
      <c r="G532" s="197"/>
      <c r="H532" s="197"/>
      <c r="I532" s="197"/>
      <c r="J532" s="197"/>
      <c r="K532" s="197"/>
      <c r="L532" s="197"/>
      <c r="M532" s="197"/>
      <c r="N532" s="197"/>
      <c r="O532" s="197"/>
      <c r="P532" s="212"/>
    </row>
    <row r="533" spans="3:16" x14ac:dyDescent="0.2">
      <c r="C533" s="197"/>
      <c r="D533" s="197"/>
      <c r="E533" s="197"/>
      <c r="F533" s="197"/>
      <c r="G533" s="197"/>
      <c r="H533" s="197"/>
      <c r="I533" s="197"/>
      <c r="J533" s="197"/>
      <c r="K533" s="197"/>
      <c r="L533" s="197"/>
      <c r="M533" s="197"/>
      <c r="N533" s="197"/>
      <c r="O533" s="197"/>
      <c r="P533" s="212"/>
    </row>
    <row r="534" spans="3:16" x14ac:dyDescent="0.2">
      <c r="C534" s="197"/>
      <c r="D534" s="197"/>
      <c r="E534" s="197"/>
      <c r="F534" s="197"/>
      <c r="G534" s="197"/>
      <c r="H534" s="197"/>
      <c r="I534" s="197"/>
      <c r="J534" s="197"/>
      <c r="K534" s="197"/>
      <c r="L534" s="197"/>
      <c r="M534" s="197"/>
      <c r="N534" s="197"/>
      <c r="O534" s="197"/>
      <c r="P534" s="212"/>
    </row>
    <row r="535" spans="3:16" x14ac:dyDescent="0.2">
      <c r="C535" s="197"/>
      <c r="D535" s="197"/>
      <c r="E535" s="197"/>
      <c r="F535" s="197"/>
      <c r="G535" s="197"/>
      <c r="H535" s="197"/>
      <c r="I535" s="197"/>
      <c r="J535" s="197"/>
      <c r="K535" s="197"/>
      <c r="L535" s="197"/>
      <c r="M535" s="197"/>
      <c r="N535" s="197"/>
      <c r="O535" s="197"/>
      <c r="P535" s="212"/>
    </row>
    <row r="536" spans="3:16" x14ac:dyDescent="0.2">
      <c r="C536" s="197"/>
      <c r="D536" s="197"/>
      <c r="E536" s="197"/>
      <c r="F536" s="197"/>
      <c r="G536" s="197"/>
      <c r="H536" s="197"/>
      <c r="I536" s="197"/>
      <c r="J536" s="197"/>
      <c r="K536" s="197"/>
      <c r="L536" s="197"/>
      <c r="M536" s="197"/>
      <c r="N536" s="197"/>
      <c r="O536" s="197"/>
      <c r="P536" s="212"/>
    </row>
    <row r="537" spans="3:16" x14ac:dyDescent="0.2">
      <c r="C537" s="197"/>
      <c r="D537" s="197"/>
      <c r="E537" s="197"/>
      <c r="F537" s="197"/>
      <c r="G537" s="197"/>
      <c r="H537" s="197"/>
      <c r="I537" s="197"/>
      <c r="J537" s="197"/>
      <c r="K537" s="197"/>
      <c r="L537" s="197"/>
      <c r="M537" s="197"/>
      <c r="N537" s="197"/>
      <c r="O537" s="197"/>
      <c r="P537" s="212"/>
    </row>
    <row r="538" spans="3:16" x14ac:dyDescent="0.2">
      <c r="C538" s="197"/>
      <c r="D538" s="197"/>
      <c r="E538" s="197"/>
      <c r="F538" s="197"/>
      <c r="G538" s="197"/>
      <c r="H538" s="197"/>
      <c r="I538" s="197"/>
      <c r="J538" s="197"/>
      <c r="K538" s="197"/>
      <c r="L538" s="197"/>
      <c r="M538" s="197"/>
      <c r="N538" s="197"/>
      <c r="O538" s="197"/>
      <c r="P538" s="212"/>
    </row>
    <row r="539" spans="3:16" x14ac:dyDescent="0.2">
      <c r="C539" s="197"/>
      <c r="D539" s="197"/>
      <c r="E539" s="197"/>
      <c r="F539" s="197"/>
      <c r="G539" s="197"/>
      <c r="H539" s="197"/>
      <c r="I539" s="197"/>
      <c r="J539" s="197"/>
      <c r="K539" s="197"/>
      <c r="L539" s="197"/>
      <c r="M539" s="197"/>
      <c r="N539" s="197"/>
      <c r="O539" s="197"/>
      <c r="P539" s="212"/>
    </row>
    <row r="540" spans="3:16" x14ac:dyDescent="0.2">
      <c r="C540" s="197"/>
      <c r="D540" s="197"/>
      <c r="E540" s="197"/>
      <c r="F540" s="197"/>
      <c r="G540" s="197"/>
      <c r="H540" s="197"/>
      <c r="I540" s="197"/>
      <c r="J540" s="197"/>
      <c r="K540" s="197"/>
      <c r="L540" s="197"/>
      <c r="M540" s="197"/>
      <c r="N540" s="197"/>
      <c r="O540" s="197"/>
      <c r="P540" s="212"/>
    </row>
    <row r="541" spans="3:16" x14ac:dyDescent="0.2">
      <c r="C541" s="197"/>
      <c r="D541" s="197"/>
      <c r="E541" s="197"/>
      <c r="F541" s="197"/>
      <c r="G541" s="197"/>
      <c r="H541" s="197"/>
      <c r="I541" s="197"/>
      <c r="J541" s="197"/>
      <c r="K541" s="197"/>
      <c r="L541" s="197"/>
      <c r="M541" s="197"/>
      <c r="N541" s="197"/>
      <c r="O541" s="197"/>
      <c r="P541" s="212"/>
    </row>
    <row r="542" spans="3:16" x14ac:dyDescent="0.2">
      <c r="C542" s="197"/>
      <c r="D542" s="197"/>
      <c r="E542" s="197"/>
      <c r="F542" s="197"/>
      <c r="G542" s="197"/>
      <c r="H542" s="197"/>
      <c r="I542" s="197"/>
      <c r="J542" s="197"/>
      <c r="K542" s="197"/>
      <c r="L542" s="197"/>
      <c r="M542" s="197"/>
      <c r="N542" s="197"/>
      <c r="O542" s="197"/>
      <c r="P542" s="212"/>
    </row>
    <row r="543" spans="3:16" x14ac:dyDescent="0.2">
      <c r="C543" s="197"/>
      <c r="D543" s="197"/>
      <c r="E543" s="197"/>
      <c r="F543" s="197"/>
      <c r="G543" s="197"/>
      <c r="H543" s="197"/>
      <c r="I543" s="197"/>
      <c r="J543" s="197"/>
      <c r="K543" s="197"/>
      <c r="L543" s="197"/>
      <c r="M543" s="197"/>
      <c r="N543" s="197"/>
      <c r="O543" s="197"/>
      <c r="P543" s="212"/>
    </row>
    <row r="544" spans="3:16" x14ac:dyDescent="0.2">
      <c r="C544" s="197"/>
      <c r="D544" s="197"/>
      <c r="E544" s="197"/>
      <c r="F544" s="197"/>
      <c r="G544" s="197"/>
      <c r="H544" s="197"/>
      <c r="I544" s="197"/>
      <c r="J544" s="197"/>
      <c r="K544" s="197"/>
      <c r="L544" s="197"/>
      <c r="M544" s="197"/>
      <c r="N544" s="197"/>
      <c r="O544" s="197"/>
      <c r="P544" s="212"/>
    </row>
    <row r="545" spans="3:16" x14ac:dyDescent="0.2">
      <c r="C545" s="197"/>
      <c r="D545" s="197"/>
      <c r="E545" s="197"/>
      <c r="F545" s="197"/>
      <c r="G545" s="197"/>
      <c r="H545" s="197"/>
      <c r="I545" s="197"/>
      <c r="J545" s="197"/>
      <c r="K545" s="197"/>
      <c r="L545" s="197"/>
      <c r="M545" s="197"/>
      <c r="N545" s="197"/>
      <c r="O545" s="197"/>
      <c r="P545" s="212"/>
    </row>
    <row r="546" spans="3:16" x14ac:dyDescent="0.2">
      <c r="C546" s="197"/>
      <c r="D546" s="197"/>
      <c r="E546" s="197"/>
      <c r="F546" s="197"/>
      <c r="G546" s="197"/>
      <c r="H546" s="197"/>
      <c r="I546" s="197"/>
      <c r="J546" s="197"/>
      <c r="K546" s="197"/>
      <c r="L546" s="197"/>
      <c r="M546" s="197"/>
      <c r="N546" s="197"/>
      <c r="O546" s="197"/>
      <c r="P546" s="212"/>
    </row>
    <row r="547" spans="3:16" x14ac:dyDescent="0.2">
      <c r="C547" s="197"/>
      <c r="D547" s="197"/>
      <c r="E547" s="197"/>
      <c r="F547" s="197"/>
      <c r="G547" s="197"/>
      <c r="H547" s="197"/>
      <c r="I547" s="197"/>
      <c r="J547" s="197"/>
      <c r="K547" s="197"/>
      <c r="L547" s="197"/>
      <c r="M547" s="197"/>
      <c r="N547" s="197"/>
      <c r="O547" s="197"/>
      <c r="P547" s="212"/>
    </row>
    <row r="548" spans="3:16" x14ac:dyDescent="0.2">
      <c r="C548" s="197"/>
      <c r="D548" s="197"/>
      <c r="E548" s="197"/>
      <c r="F548" s="197"/>
      <c r="G548" s="197"/>
      <c r="H548" s="197"/>
      <c r="I548" s="197"/>
      <c r="J548" s="197"/>
      <c r="K548" s="197"/>
      <c r="L548" s="197"/>
      <c r="M548" s="197"/>
      <c r="N548" s="197"/>
      <c r="O548" s="197"/>
      <c r="P548" s="212"/>
    </row>
    <row r="549" spans="3:16" x14ac:dyDescent="0.2">
      <c r="C549" s="197"/>
      <c r="D549" s="197"/>
      <c r="E549" s="197"/>
      <c r="F549" s="197"/>
      <c r="G549" s="197"/>
      <c r="H549" s="197"/>
      <c r="I549" s="197"/>
      <c r="J549" s="197"/>
      <c r="K549" s="197"/>
      <c r="L549" s="197"/>
      <c r="M549" s="197"/>
      <c r="N549" s="197"/>
      <c r="O549" s="197"/>
      <c r="P549" s="212"/>
    </row>
    <row r="550" spans="3:16" x14ac:dyDescent="0.2">
      <c r="C550" s="197"/>
      <c r="D550" s="197"/>
      <c r="E550" s="197"/>
      <c r="F550" s="197"/>
      <c r="G550" s="197"/>
      <c r="H550" s="197"/>
      <c r="I550" s="197"/>
      <c r="J550" s="197"/>
      <c r="K550" s="197"/>
      <c r="L550" s="197"/>
      <c r="M550" s="197"/>
      <c r="N550" s="197"/>
      <c r="O550" s="197"/>
      <c r="P550" s="212"/>
    </row>
    <row r="551" spans="3:16" x14ac:dyDescent="0.2">
      <c r="C551" s="197"/>
      <c r="D551" s="197"/>
      <c r="E551" s="197"/>
      <c r="F551" s="197"/>
      <c r="G551" s="197"/>
      <c r="H551" s="197"/>
      <c r="I551" s="197"/>
      <c r="J551" s="197"/>
      <c r="K551" s="197"/>
      <c r="L551" s="197"/>
      <c r="M551" s="197"/>
      <c r="N551" s="197"/>
      <c r="O551" s="197"/>
      <c r="P551" s="212"/>
    </row>
    <row r="552" spans="3:16" x14ac:dyDescent="0.2">
      <c r="C552" s="197"/>
      <c r="D552" s="197"/>
      <c r="E552" s="197"/>
      <c r="F552" s="197"/>
      <c r="G552" s="197"/>
      <c r="H552" s="197"/>
      <c r="I552" s="197"/>
      <c r="J552" s="197"/>
      <c r="K552" s="197"/>
      <c r="L552" s="197"/>
      <c r="M552" s="197"/>
      <c r="N552" s="197"/>
      <c r="O552" s="197"/>
      <c r="P552" s="212"/>
    </row>
    <row r="553" spans="3:16" x14ac:dyDescent="0.2">
      <c r="C553" s="197"/>
      <c r="D553" s="197"/>
      <c r="E553" s="197"/>
      <c r="F553" s="197"/>
      <c r="G553" s="197"/>
      <c r="H553" s="197"/>
      <c r="I553" s="197"/>
      <c r="J553" s="197"/>
      <c r="K553" s="197"/>
      <c r="L553" s="197"/>
      <c r="M553" s="197"/>
      <c r="N553" s="197"/>
      <c r="O553" s="197"/>
      <c r="P553" s="212"/>
    </row>
    <row r="554" spans="3:16" x14ac:dyDescent="0.2">
      <c r="C554" s="197"/>
      <c r="D554" s="197"/>
      <c r="E554" s="197"/>
      <c r="F554" s="197"/>
      <c r="G554" s="197"/>
      <c r="H554" s="197"/>
      <c r="I554" s="197"/>
      <c r="J554" s="197"/>
      <c r="K554" s="197"/>
      <c r="L554" s="197"/>
      <c r="M554" s="197"/>
      <c r="N554" s="197"/>
      <c r="O554" s="197"/>
      <c r="P554" s="212"/>
    </row>
    <row r="555" spans="3:16" x14ac:dyDescent="0.2">
      <c r="C555" s="197"/>
      <c r="D555" s="197"/>
      <c r="E555" s="197"/>
      <c r="F555" s="197"/>
      <c r="G555" s="197"/>
      <c r="H555" s="197"/>
      <c r="I555" s="197"/>
      <c r="J555" s="197"/>
      <c r="K555" s="197"/>
      <c r="L555" s="197"/>
      <c r="M555" s="197"/>
      <c r="N555" s="197"/>
      <c r="O555" s="197"/>
      <c r="P555" s="212"/>
    </row>
    <row r="556" spans="3:16" x14ac:dyDescent="0.2">
      <c r="C556" s="197"/>
      <c r="D556" s="197"/>
      <c r="E556" s="197"/>
      <c r="F556" s="197"/>
      <c r="G556" s="197"/>
      <c r="H556" s="197"/>
      <c r="I556" s="197"/>
      <c r="J556" s="197"/>
      <c r="K556" s="197"/>
      <c r="L556" s="197"/>
      <c r="M556" s="197"/>
      <c r="N556" s="197"/>
      <c r="O556" s="197"/>
      <c r="P556" s="212"/>
    </row>
    <row r="557" spans="3:16" x14ac:dyDescent="0.2">
      <c r="C557" s="197"/>
      <c r="D557" s="197"/>
      <c r="E557" s="197"/>
      <c r="F557" s="197"/>
      <c r="G557" s="197"/>
      <c r="H557" s="197"/>
      <c r="I557" s="197"/>
      <c r="J557" s="197"/>
      <c r="K557" s="197"/>
      <c r="L557" s="197"/>
      <c r="M557" s="197"/>
      <c r="N557" s="197"/>
      <c r="O557" s="197"/>
      <c r="P557" s="212"/>
    </row>
    <row r="558" spans="3:16" x14ac:dyDescent="0.2">
      <c r="C558" s="197"/>
      <c r="D558" s="197"/>
      <c r="E558" s="197"/>
      <c r="F558" s="197"/>
      <c r="G558" s="197"/>
      <c r="H558" s="197"/>
      <c r="I558" s="197"/>
      <c r="J558" s="197"/>
      <c r="K558" s="197"/>
      <c r="L558" s="197"/>
      <c r="M558" s="197"/>
      <c r="N558" s="197"/>
      <c r="O558" s="197"/>
      <c r="P558" s="212"/>
    </row>
    <row r="559" spans="3:16" x14ac:dyDescent="0.2">
      <c r="C559" s="197"/>
      <c r="D559" s="197"/>
      <c r="E559" s="197"/>
      <c r="F559" s="197"/>
      <c r="G559" s="197"/>
      <c r="H559" s="197"/>
      <c r="I559" s="197"/>
      <c r="J559" s="197"/>
      <c r="K559" s="197"/>
      <c r="L559" s="197"/>
      <c r="M559" s="197"/>
      <c r="N559" s="197"/>
      <c r="O559" s="197"/>
      <c r="P559" s="212"/>
    </row>
    <row r="560" spans="3:16" x14ac:dyDescent="0.2">
      <c r="C560" s="197"/>
      <c r="D560" s="197"/>
      <c r="E560" s="197"/>
      <c r="F560" s="197"/>
      <c r="G560" s="197"/>
      <c r="H560" s="197"/>
      <c r="I560" s="197"/>
      <c r="J560" s="197"/>
      <c r="K560" s="197"/>
      <c r="L560" s="197"/>
      <c r="M560" s="197"/>
      <c r="N560" s="197"/>
      <c r="O560" s="197"/>
      <c r="P560" s="212"/>
    </row>
    <row r="561" spans="3:16" x14ac:dyDescent="0.2">
      <c r="C561" s="197"/>
      <c r="D561" s="197"/>
      <c r="E561" s="197"/>
      <c r="F561" s="197"/>
      <c r="G561" s="197"/>
      <c r="H561" s="197"/>
      <c r="I561" s="197"/>
      <c r="J561" s="197"/>
      <c r="K561" s="197"/>
      <c r="L561" s="197"/>
      <c r="M561" s="197"/>
      <c r="N561" s="197"/>
      <c r="O561" s="197"/>
      <c r="P561" s="212"/>
    </row>
    <row r="562" spans="3:16" x14ac:dyDescent="0.2">
      <c r="C562" s="197"/>
      <c r="D562" s="197"/>
      <c r="E562" s="197"/>
      <c r="F562" s="197"/>
      <c r="G562" s="197"/>
      <c r="H562" s="197"/>
      <c r="I562" s="197"/>
      <c r="J562" s="197"/>
      <c r="K562" s="197"/>
      <c r="L562" s="197"/>
      <c r="M562" s="197"/>
      <c r="N562" s="197"/>
      <c r="O562" s="197"/>
      <c r="P562" s="212"/>
    </row>
    <row r="563" spans="3:16" x14ac:dyDescent="0.2">
      <c r="C563" s="197"/>
      <c r="D563" s="197"/>
      <c r="E563" s="197"/>
      <c r="F563" s="197"/>
      <c r="G563" s="197"/>
      <c r="H563" s="197"/>
      <c r="I563" s="197"/>
      <c r="J563" s="197"/>
      <c r="K563" s="197"/>
      <c r="L563" s="197"/>
      <c r="M563" s="197"/>
      <c r="N563" s="197"/>
      <c r="O563" s="197"/>
      <c r="P563" s="212"/>
    </row>
    <row r="564" spans="3:16" x14ac:dyDescent="0.2">
      <c r="C564" s="197"/>
      <c r="D564" s="197"/>
      <c r="E564" s="197"/>
      <c r="F564" s="197"/>
      <c r="G564" s="197"/>
      <c r="H564" s="197"/>
      <c r="I564" s="197"/>
      <c r="J564" s="197"/>
      <c r="K564" s="197"/>
      <c r="L564" s="197"/>
      <c r="M564" s="197"/>
      <c r="N564" s="197"/>
      <c r="O564" s="197"/>
      <c r="P564" s="212"/>
    </row>
    <row r="565" spans="3:16" x14ac:dyDescent="0.2">
      <c r="C565" s="197"/>
      <c r="D565" s="197"/>
      <c r="E565" s="197"/>
      <c r="F565" s="197"/>
      <c r="G565" s="197"/>
      <c r="H565" s="197"/>
      <c r="I565" s="197"/>
      <c r="J565" s="197"/>
      <c r="K565" s="197"/>
      <c r="L565" s="197"/>
      <c r="M565" s="197"/>
      <c r="N565" s="197"/>
      <c r="O565" s="197"/>
      <c r="P565" s="212"/>
    </row>
    <row r="566" spans="3:16" x14ac:dyDescent="0.2">
      <c r="C566" s="197"/>
      <c r="D566" s="197"/>
      <c r="E566" s="197"/>
      <c r="F566" s="197"/>
      <c r="G566" s="197"/>
      <c r="H566" s="197"/>
      <c r="I566" s="197"/>
      <c r="J566" s="197"/>
      <c r="K566" s="197"/>
      <c r="L566" s="197"/>
      <c r="M566" s="197"/>
      <c r="N566" s="197"/>
      <c r="O566" s="197"/>
      <c r="P566" s="212"/>
    </row>
    <row r="567" spans="3:16" x14ac:dyDescent="0.2">
      <c r="C567" s="197"/>
      <c r="D567" s="197"/>
      <c r="E567" s="197"/>
      <c r="F567" s="197"/>
      <c r="G567" s="197"/>
      <c r="H567" s="197"/>
      <c r="I567" s="197"/>
      <c r="J567" s="197"/>
      <c r="K567" s="197"/>
      <c r="L567" s="197"/>
      <c r="M567" s="197"/>
      <c r="N567" s="197"/>
      <c r="O567" s="197"/>
      <c r="P567" s="212"/>
    </row>
    <row r="568" spans="3:16" x14ac:dyDescent="0.2">
      <c r="C568" s="197"/>
      <c r="D568" s="197"/>
      <c r="E568" s="197"/>
      <c r="F568" s="197"/>
      <c r="G568" s="197"/>
      <c r="H568" s="197"/>
      <c r="I568" s="197"/>
      <c r="J568" s="197"/>
      <c r="K568" s="197"/>
      <c r="L568" s="197"/>
      <c r="M568" s="197"/>
      <c r="N568" s="197"/>
      <c r="O568" s="197"/>
      <c r="P568" s="212"/>
    </row>
    <row r="569" spans="3:16" x14ac:dyDescent="0.2">
      <c r="C569" s="197"/>
      <c r="D569" s="197"/>
      <c r="E569" s="197"/>
      <c r="F569" s="197"/>
      <c r="G569" s="197"/>
      <c r="H569" s="197"/>
      <c r="I569" s="197"/>
      <c r="J569" s="197"/>
      <c r="K569" s="197"/>
      <c r="L569" s="197"/>
      <c r="M569" s="197"/>
      <c r="N569" s="197"/>
      <c r="O569" s="197"/>
      <c r="P569" s="212"/>
    </row>
    <row r="570" spans="3:16" x14ac:dyDescent="0.2">
      <c r="C570" s="197"/>
      <c r="D570" s="197"/>
      <c r="E570" s="197"/>
      <c r="F570" s="197"/>
      <c r="G570" s="197"/>
      <c r="H570" s="197"/>
      <c r="I570" s="197"/>
      <c r="J570" s="197"/>
      <c r="K570" s="197"/>
      <c r="L570" s="197"/>
      <c r="M570" s="197"/>
      <c r="N570" s="197"/>
      <c r="O570" s="197"/>
      <c r="P570" s="212"/>
    </row>
    <row r="571" spans="3:16" x14ac:dyDescent="0.2">
      <c r="C571" s="197"/>
      <c r="D571" s="197"/>
      <c r="E571" s="197"/>
      <c r="F571" s="197"/>
      <c r="G571" s="197"/>
      <c r="H571" s="197"/>
      <c r="I571" s="197"/>
      <c r="J571" s="197"/>
      <c r="K571" s="197"/>
      <c r="L571" s="197"/>
      <c r="M571" s="197"/>
      <c r="N571" s="197"/>
      <c r="O571" s="197"/>
      <c r="P571" s="212"/>
    </row>
    <row r="572" spans="3:16" x14ac:dyDescent="0.2">
      <c r="C572" s="197"/>
      <c r="D572" s="197"/>
      <c r="E572" s="197"/>
      <c r="F572" s="197"/>
      <c r="G572" s="197"/>
      <c r="H572" s="197"/>
      <c r="I572" s="197"/>
      <c r="J572" s="197"/>
      <c r="K572" s="197"/>
      <c r="L572" s="197"/>
      <c r="M572" s="197"/>
      <c r="N572" s="197"/>
      <c r="O572" s="197"/>
      <c r="P572" s="212"/>
    </row>
    <row r="573" spans="3:16" x14ac:dyDescent="0.2">
      <c r="C573" s="197"/>
      <c r="D573" s="197"/>
      <c r="E573" s="197"/>
      <c r="F573" s="197"/>
      <c r="G573" s="197"/>
      <c r="H573" s="197"/>
      <c r="I573" s="197"/>
      <c r="J573" s="197"/>
      <c r="K573" s="197"/>
      <c r="L573" s="197"/>
      <c r="M573" s="197"/>
      <c r="N573" s="197"/>
      <c r="O573" s="197"/>
      <c r="P573" s="212"/>
    </row>
    <row r="574" spans="3:16" x14ac:dyDescent="0.2">
      <c r="C574" s="197"/>
      <c r="D574" s="197"/>
      <c r="E574" s="197"/>
      <c r="F574" s="197"/>
      <c r="G574" s="197"/>
      <c r="H574" s="197"/>
      <c r="I574" s="197"/>
      <c r="J574" s="197"/>
      <c r="K574" s="197"/>
      <c r="L574" s="197"/>
      <c r="M574" s="197"/>
      <c r="N574" s="197"/>
      <c r="O574" s="197"/>
      <c r="P574" s="212"/>
    </row>
    <row r="575" spans="3:16" x14ac:dyDescent="0.2">
      <c r="C575" s="197"/>
      <c r="D575" s="197"/>
      <c r="E575" s="197"/>
      <c r="F575" s="197"/>
      <c r="G575" s="197"/>
      <c r="H575" s="197"/>
      <c r="I575" s="197"/>
      <c r="J575" s="197"/>
      <c r="K575" s="197"/>
      <c r="L575" s="197"/>
      <c r="M575" s="197"/>
      <c r="N575" s="197"/>
      <c r="O575" s="197"/>
      <c r="P575" s="212"/>
    </row>
    <row r="576" spans="3:16" x14ac:dyDescent="0.2">
      <c r="C576" s="197"/>
      <c r="D576" s="197"/>
      <c r="E576" s="197"/>
      <c r="F576" s="197"/>
      <c r="G576" s="197"/>
      <c r="H576" s="197"/>
      <c r="I576" s="197"/>
      <c r="J576" s="197"/>
      <c r="K576" s="197"/>
      <c r="L576" s="197"/>
      <c r="M576" s="197"/>
      <c r="N576" s="197"/>
      <c r="O576" s="197"/>
      <c r="P576" s="212"/>
    </row>
    <row r="577" spans="3:16" x14ac:dyDescent="0.2">
      <c r="C577" s="197"/>
      <c r="D577" s="197"/>
      <c r="E577" s="197"/>
      <c r="F577" s="197"/>
      <c r="G577" s="197"/>
      <c r="H577" s="197"/>
      <c r="I577" s="197"/>
      <c r="J577" s="197"/>
      <c r="K577" s="197"/>
      <c r="L577" s="197"/>
      <c r="M577" s="197"/>
      <c r="N577" s="197"/>
      <c r="O577" s="197"/>
      <c r="P577" s="212"/>
    </row>
    <row r="578" spans="3:16" x14ac:dyDescent="0.2">
      <c r="C578" s="197"/>
      <c r="D578" s="197"/>
      <c r="E578" s="197"/>
      <c r="F578" s="197"/>
      <c r="G578" s="197"/>
      <c r="H578" s="197"/>
      <c r="I578" s="197"/>
      <c r="J578" s="197"/>
      <c r="K578" s="197"/>
      <c r="L578" s="197"/>
      <c r="M578" s="197"/>
      <c r="N578" s="197"/>
      <c r="O578" s="197"/>
      <c r="P578" s="212"/>
    </row>
    <row r="579" spans="3:16" x14ac:dyDescent="0.2">
      <c r="C579" s="197"/>
      <c r="D579" s="197"/>
      <c r="E579" s="197"/>
      <c r="F579" s="197"/>
      <c r="G579" s="197"/>
      <c r="H579" s="197"/>
      <c r="I579" s="197"/>
      <c r="J579" s="197"/>
      <c r="K579" s="197"/>
      <c r="L579" s="197"/>
      <c r="M579" s="197"/>
      <c r="N579" s="197"/>
      <c r="O579" s="197"/>
      <c r="P579" s="212"/>
    </row>
    <row r="580" spans="3:16" x14ac:dyDescent="0.2">
      <c r="C580" s="197"/>
      <c r="D580" s="197"/>
      <c r="E580" s="197"/>
      <c r="F580" s="197"/>
      <c r="G580" s="197"/>
      <c r="H580" s="197"/>
      <c r="I580" s="197"/>
      <c r="J580" s="197"/>
      <c r="K580" s="197"/>
      <c r="L580" s="197"/>
      <c r="M580" s="197"/>
      <c r="N580" s="197"/>
      <c r="O580" s="197"/>
      <c r="P580" s="212"/>
    </row>
    <row r="581" spans="3:16" x14ac:dyDescent="0.2">
      <c r="C581" s="197"/>
      <c r="D581" s="197"/>
      <c r="E581" s="197"/>
      <c r="F581" s="197"/>
      <c r="G581" s="197"/>
      <c r="H581" s="197"/>
      <c r="I581" s="197"/>
      <c r="J581" s="197"/>
      <c r="K581" s="197"/>
      <c r="L581" s="197"/>
      <c r="M581" s="197"/>
      <c r="N581" s="197"/>
      <c r="O581" s="197"/>
      <c r="P581" s="212"/>
    </row>
    <row r="582" spans="3:16" x14ac:dyDescent="0.2">
      <c r="C582" s="197"/>
      <c r="D582" s="197"/>
      <c r="E582" s="197"/>
      <c r="F582" s="197"/>
      <c r="G582" s="197"/>
      <c r="H582" s="197"/>
      <c r="I582" s="197"/>
      <c r="J582" s="197"/>
      <c r="K582" s="197"/>
      <c r="L582" s="197"/>
      <c r="M582" s="197"/>
      <c r="N582" s="197"/>
      <c r="O582" s="197"/>
      <c r="P582" s="212"/>
    </row>
    <row r="583" spans="3:16" x14ac:dyDescent="0.2">
      <c r="C583" s="197"/>
      <c r="D583" s="197"/>
      <c r="E583" s="197"/>
      <c r="F583" s="197"/>
      <c r="G583" s="197"/>
      <c r="H583" s="197"/>
      <c r="I583" s="197"/>
      <c r="J583" s="197"/>
      <c r="K583" s="197"/>
      <c r="L583" s="197"/>
      <c r="M583" s="197"/>
      <c r="N583" s="197"/>
      <c r="O583" s="197"/>
      <c r="P583" s="212"/>
    </row>
    <row r="584" spans="3:16" x14ac:dyDescent="0.2">
      <c r="C584" s="197"/>
      <c r="D584" s="197"/>
      <c r="E584" s="197"/>
      <c r="F584" s="197"/>
      <c r="G584" s="197"/>
      <c r="H584" s="197"/>
      <c r="I584" s="197"/>
      <c r="J584" s="197"/>
      <c r="K584" s="197"/>
      <c r="L584" s="197"/>
      <c r="M584" s="197"/>
      <c r="N584" s="197"/>
      <c r="O584" s="197"/>
      <c r="P584" s="212"/>
    </row>
    <row r="585" spans="3:16" x14ac:dyDescent="0.2">
      <c r="C585" s="197"/>
      <c r="D585" s="197"/>
      <c r="E585" s="197"/>
      <c r="F585" s="197"/>
      <c r="G585" s="197"/>
      <c r="H585" s="197"/>
      <c r="I585" s="197"/>
      <c r="J585" s="197"/>
      <c r="K585" s="197"/>
      <c r="L585" s="197"/>
      <c r="M585" s="197"/>
      <c r="N585" s="197"/>
      <c r="O585" s="197"/>
      <c r="P585" s="212"/>
    </row>
    <row r="586" spans="3:16" x14ac:dyDescent="0.2">
      <c r="C586" s="197"/>
      <c r="D586" s="197"/>
      <c r="E586" s="197"/>
      <c r="F586" s="197"/>
      <c r="G586" s="197"/>
      <c r="H586" s="197"/>
      <c r="I586" s="197"/>
      <c r="J586" s="197"/>
      <c r="K586" s="197"/>
      <c r="L586" s="197"/>
      <c r="M586" s="197"/>
      <c r="N586" s="197"/>
      <c r="O586" s="197"/>
      <c r="P586" s="212"/>
    </row>
    <row r="587" spans="3:16" x14ac:dyDescent="0.2">
      <c r="C587" s="197"/>
      <c r="D587" s="197"/>
      <c r="E587" s="197"/>
      <c r="F587" s="197"/>
      <c r="G587" s="197"/>
      <c r="H587" s="197"/>
      <c r="I587" s="197"/>
      <c r="J587" s="197"/>
      <c r="K587" s="197"/>
      <c r="L587" s="197"/>
      <c r="M587" s="197"/>
      <c r="N587" s="197"/>
      <c r="O587" s="197"/>
      <c r="P587" s="212"/>
    </row>
    <row r="588" spans="3:16" x14ac:dyDescent="0.2">
      <c r="C588" s="197"/>
      <c r="D588" s="197"/>
      <c r="E588" s="197"/>
      <c r="F588" s="197"/>
      <c r="G588" s="197"/>
      <c r="H588" s="197"/>
      <c r="I588" s="197"/>
      <c r="J588" s="197"/>
      <c r="K588" s="197"/>
      <c r="L588" s="197"/>
      <c r="M588" s="197"/>
      <c r="N588" s="197"/>
      <c r="O588" s="197"/>
      <c r="P588" s="212"/>
    </row>
    <row r="589" spans="3:16" x14ac:dyDescent="0.2">
      <c r="C589" s="197"/>
      <c r="D589" s="197"/>
      <c r="E589" s="197"/>
      <c r="F589" s="197"/>
      <c r="G589" s="197"/>
      <c r="H589" s="197"/>
      <c r="I589" s="197"/>
      <c r="J589" s="197"/>
      <c r="K589" s="197"/>
      <c r="L589" s="197"/>
      <c r="M589" s="197"/>
      <c r="N589" s="197"/>
      <c r="O589" s="197"/>
      <c r="P589" s="212"/>
    </row>
    <row r="590" spans="3:16" x14ac:dyDescent="0.2">
      <c r="C590" s="197"/>
      <c r="D590" s="197"/>
      <c r="E590" s="197"/>
      <c r="F590" s="197"/>
      <c r="G590" s="197"/>
      <c r="H590" s="197"/>
      <c r="I590" s="197"/>
      <c r="J590" s="197"/>
      <c r="K590" s="197"/>
      <c r="L590" s="197"/>
      <c r="M590" s="197"/>
      <c r="N590" s="197"/>
      <c r="O590" s="197"/>
      <c r="P590" s="212"/>
    </row>
    <row r="591" spans="3:16" x14ac:dyDescent="0.2">
      <c r="C591" s="197"/>
      <c r="D591" s="197"/>
      <c r="E591" s="197"/>
      <c r="F591" s="197"/>
      <c r="G591" s="197"/>
      <c r="H591" s="197"/>
      <c r="I591" s="197"/>
      <c r="J591" s="197"/>
      <c r="K591" s="197"/>
      <c r="L591" s="197"/>
      <c r="M591" s="197"/>
      <c r="N591" s="197"/>
      <c r="O591" s="197"/>
      <c r="P591" s="212"/>
    </row>
    <row r="592" spans="3:16" x14ac:dyDescent="0.2">
      <c r="C592" s="197"/>
      <c r="D592" s="197"/>
      <c r="E592" s="197"/>
      <c r="F592" s="197"/>
      <c r="G592" s="197"/>
      <c r="H592" s="197"/>
      <c r="I592" s="197"/>
      <c r="J592" s="197"/>
      <c r="K592" s="197"/>
      <c r="L592" s="197"/>
      <c r="M592" s="197"/>
      <c r="N592" s="197"/>
      <c r="O592" s="197"/>
      <c r="P592" s="212"/>
    </row>
    <row r="593" spans="3:16" x14ac:dyDescent="0.2">
      <c r="C593" s="197"/>
      <c r="D593" s="197"/>
      <c r="E593" s="197"/>
      <c r="F593" s="197"/>
      <c r="G593" s="197"/>
      <c r="H593" s="197"/>
      <c r="I593" s="197"/>
      <c r="J593" s="197"/>
      <c r="K593" s="197"/>
      <c r="L593" s="197"/>
      <c r="M593" s="197"/>
      <c r="N593" s="197"/>
      <c r="O593" s="197"/>
      <c r="P593" s="212"/>
    </row>
    <row r="594" spans="3:16" x14ac:dyDescent="0.2">
      <c r="C594" s="197"/>
      <c r="D594" s="197"/>
      <c r="E594" s="197"/>
      <c r="F594" s="197"/>
      <c r="G594" s="197"/>
      <c r="H594" s="197"/>
      <c r="I594" s="197"/>
      <c r="J594" s="197"/>
      <c r="K594" s="197"/>
      <c r="L594" s="197"/>
      <c r="M594" s="197"/>
      <c r="N594" s="197"/>
      <c r="O594" s="197"/>
      <c r="P594" s="212"/>
    </row>
    <row r="595" spans="3:16" x14ac:dyDescent="0.2">
      <c r="C595" s="197"/>
      <c r="D595" s="197"/>
      <c r="E595" s="197"/>
      <c r="F595" s="197"/>
      <c r="G595" s="197"/>
      <c r="H595" s="197"/>
      <c r="I595" s="197"/>
      <c r="J595" s="197"/>
      <c r="K595" s="197"/>
      <c r="L595" s="197"/>
      <c r="M595" s="197"/>
      <c r="N595" s="197"/>
      <c r="O595" s="197"/>
      <c r="P595" s="212"/>
    </row>
    <row r="596" spans="3:16" x14ac:dyDescent="0.2">
      <c r="C596" s="197"/>
      <c r="D596" s="197"/>
      <c r="E596" s="197"/>
      <c r="F596" s="197"/>
      <c r="G596" s="197"/>
      <c r="H596" s="197"/>
      <c r="I596" s="197"/>
      <c r="J596" s="197"/>
      <c r="K596" s="197"/>
      <c r="L596" s="197"/>
      <c r="M596" s="197"/>
      <c r="N596" s="197"/>
      <c r="O596" s="197"/>
      <c r="P596" s="212"/>
    </row>
    <row r="597" spans="3:16" x14ac:dyDescent="0.2">
      <c r="C597" s="197"/>
      <c r="D597" s="197"/>
      <c r="E597" s="197"/>
      <c r="F597" s="197"/>
      <c r="G597" s="197"/>
      <c r="H597" s="197"/>
      <c r="I597" s="197"/>
      <c r="J597" s="197"/>
      <c r="K597" s="197"/>
      <c r="L597" s="197"/>
      <c r="M597" s="197"/>
      <c r="N597" s="197"/>
      <c r="O597" s="197"/>
      <c r="P597" s="212"/>
    </row>
    <row r="598" spans="3:16" x14ac:dyDescent="0.2">
      <c r="C598" s="197"/>
      <c r="D598" s="197"/>
      <c r="E598" s="197"/>
      <c r="F598" s="197"/>
      <c r="G598" s="197"/>
      <c r="H598" s="197"/>
      <c r="I598" s="197"/>
      <c r="J598" s="197"/>
      <c r="K598" s="197"/>
      <c r="L598" s="197"/>
      <c r="M598" s="197"/>
      <c r="N598" s="197"/>
      <c r="O598" s="197"/>
      <c r="P598" s="212"/>
    </row>
    <row r="599" spans="3:16" x14ac:dyDescent="0.2">
      <c r="C599" s="197"/>
      <c r="D599" s="197"/>
      <c r="E599" s="197"/>
      <c r="F599" s="197"/>
      <c r="G599" s="197"/>
      <c r="H599" s="197"/>
      <c r="I599" s="197"/>
      <c r="J599" s="197"/>
      <c r="K599" s="197"/>
      <c r="L599" s="197"/>
      <c r="M599" s="197"/>
      <c r="N599" s="197"/>
      <c r="O599" s="197"/>
      <c r="P599" s="212"/>
    </row>
    <row r="600" spans="3:16" x14ac:dyDescent="0.2">
      <c r="C600" s="197"/>
      <c r="D600" s="197"/>
      <c r="E600" s="197"/>
      <c r="F600" s="197"/>
      <c r="G600" s="197"/>
      <c r="H600" s="197"/>
      <c r="I600" s="197"/>
      <c r="J600" s="197"/>
      <c r="K600" s="197"/>
      <c r="L600" s="197"/>
      <c r="M600" s="197"/>
      <c r="N600" s="197"/>
      <c r="O600" s="197"/>
      <c r="P600" s="212"/>
    </row>
    <row r="601" spans="3:16" x14ac:dyDescent="0.2">
      <c r="C601" s="197"/>
      <c r="D601" s="197"/>
      <c r="E601" s="197"/>
      <c r="F601" s="197"/>
      <c r="G601" s="197"/>
      <c r="H601" s="197"/>
      <c r="I601" s="197"/>
      <c r="J601" s="197"/>
      <c r="K601" s="197"/>
      <c r="L601" s="197"/>
      <c r="M601" s="197"/>
      <c r="N601" s="197"/>
      <c r="O601" s="197"/>
      <c r="P601" s="212"/>
    </row>
    <row r="602" spans="3:16" x14ac:dyDescent="0.2">
      <c r="C602" s="197"/>
      <c r="D602" s="197"/>
      <c r="E602" s="197"/>
      <c r="F602" s="197"/>
      <c r="G602" s="197"/>
      <c r="H602" s="197"/>
      <c r="I602" s="197"/>
      <c r="J602" s="197"/>
      <c r="K602" s="197"/>
      <c r="L602" s="197"/>
      <c r="M602" s="197"/>
      <c r="N602" s="197"/>
      <c r="O602" s="197"/>
      <c r="P602" s="212"/>
    </row>
    <row r="603" spans="3:16" x14ac:dyDescent="0.2">
      <c r="C603" s="197"/>
      <c r="D603" s="197"/>
      <c r="E603" s="197"/>
      <c r="F603" s="197"/>
      <c r="G603" s="197"/>
      <c r="H603" s="197"/>
      <c r="I603" s="197"/>
      <c r="J603" s="197"/>
      <c r="K603" s="197"/>
      <c r="L603" s="197"/>
      <c r="M603" s="197"/>
      <c r="N603" s="197"/>
      <c r="O603" s="197"/>
      <c r="P603" s="212"/>
    </row>
    <row r="604" spans="3:16" x14ac:dyDescent="0.2">
      <c r="C604" s="197"/>
      <c r="D604" s="197"/>
      <c r="E604" s="197"/>
      <c r="F604" s="197"/>
      <c r="G604" s="197"/>
      <c r="H604" s="197"/>
      <c r="I604" s="197"/>
      <c r="J604" s="197"/>
      <c r="K604" s="197"/>
      <c r="L604" s="197"/>
      <c r="M604" s="197"/>
      <c r="N604" s="197"/>
      <c r="O604" s="197"/>
      <c r="P604" s="212"/>
    </row>
    <row r="605" spans="3:16" x14ac:dyDescent="0.2">
      <c r="C605" s="197"/>
      <c r="D605" s="197"/>
      <c r="E605" s="197"/>
      <c r="F605" s="197"/>
      <c r="G605" s="197"/>
      <c r="H605" s="197"/>
      <c r="I605" s="197"/>
      <c r="J605" s="197"/>
      <c r="K605" s="197"/>
      <c r="L605" s="197"/>
      <c r="M605" s="197"/>
      <c r="N605" s="197"/>
      <c r="O605" s="197"/>
      <c r="P605" s="212"/>
    </row>
    <row r="606" spans="3:16" x14ac:dyDescent="0.2">
      <c r="C606" s="197"/>
      <c r="D606" s="197"/>
      <c r="E606" s="197"/>
      <c r="F606" s="197"/>
      <c r="G606" s="197"/>
      <c r="H606" s="197"/>
      <c r="I606" s="197"/>
      <c r="J606" s="197"/>
      <c r="K606" s="197"/>
      <c r="L606" s="197"/>
      <c r="M606" s="197"/>
      <c r="N606" s="197"/>
      <c r="O606" s="197"/>
      <c r="P606" s="212"/>
    </row>
    <row r="607" spans="3:16" x14ac:dyDescent="0.2">
      <c r="C607" s="197"/>
      <c r="D607" s="197"/>
      <c r="E607" s="197"/>
      <c r="F607" s="197"/>
      <c r="G607" s="197"/>
      <c r="H607" s="197"/>
      <c r="I607" s="197"/>
      <c r="J607" s="197"/>
      <c r="K607" s="197"/>
      <c r="L607" s="197"/>
      <c r="M607" s="197"/>
      <c r="N607" s="197"/>
      <c r="O607" s="197"/>
      <c r="P607" s="212"/>
    </row>
    <row r="608" spans="3:16" x14ac:dyDescent="0.2">
      <c r="C608" s="197"/>
      <c r="D608" s="197"/>
      <c r="E608" s="197"/>
      <c r="F608" s="197"/>
      <c r="G608" s="197"/>
      <c r="H608" s="197"/>
      <c r="I608" s="197"/>
      <c r="J608" s="197"/>
      <c r="K608" s="197"/>
      <c r="L608" s="197"/>
      <c r="M608" s="197"/>
      <c r="N608" s="197"/>
      <c r="O608" s="197"/>
      <c r="P608" s="212"/>
    </row>
    <row r="609" spans="3:16" x14ac:dyDescent="0.2">
      <c r="C609" s="197"/>
      <c r="D609" s="197"/>
      <c r="E609" s="197"/>
      <c r="F609" s="197"/>
      <c r="G609" s="197"/>
      <c r="H609" s="197"/>
      <c r="I609" s="197"/>
      <c r="J609" s="197"/>
      <c r="K609" s="197"/>
      <c r="L609" s="197"/>
      <c r="M609" s="197"/>
      <c r="N609" s="197"/>
      <c r="O609" s="197"/>
      <c r="P609" s="212"/>
    </row>
    <row r="610" spans="3:16" x14ac:dyDescent="0.2">
      <c r="C610" s="197"/>
      <c r="D610" s="197"/>
      <c r="E610" s="197"/>
      <c r="F610" s="197"/>
      <c r="G610" s="197"/>
      <c r="H610" s="197"/>
      <c r="I610" s="197"/>
      <c r="J610" s="197"/>
      <c r="K610" s="197"/>
      <c r="L610" s="197"/>
      <c r="M610" s="197"/>
      <c r="N610" s="197"/>
      <c r="O610" s="197"/>
      <c r="P610" s="212"/>
    </row>
    <row r="611" spans="3:16" x14ac:dyDescent="0.2">
      <c r="C611" s="197"/>
      <c r="D611" s="197"/>
      <c r="E611" s="197"/>
      <c r="F611" s="197"/>
      <c r="G611" s="197"/>
      <c r="H611" s="197"/>
      <c r="I611" s="197"/>
      <c r="J611" s="197"/>
      <c r="K611" s="197"/>
      <c r="L611" s="197"/>
      <c r="M611" s="197"/>
      <c r="N611" s="197"/>
      <c r="O611" s="197"/>
      <c r="P611" s="212"/>
    </row>
    <row r="612" spans="3:16" x14ac:dyDescent="0.2">
      <c r="C612" s="197"/>
      <c r="D612" s="197"/>
      <c r="E612" s="197"/>
      <c r="F612" s="197"/>
      <c r="G612" s="197"/>
      <c r="H612" s="197"/>
      <c r="I612" s="197"/>
      <c r="J612" s="197"/>
      <c r="K612" s="197"/>
      <c r="L612" s="197"/>
      <c r="M612" s="197"/>
      <c r="N612" s="197"/>
      <c r="O612" s="197"/>
      <c r="P612" s="212"/>
    </row>
    <row r="613" spans="3:16" x14ac:dyDescent="0.2">
      <c r="C613" s="197"/>
      <c r="D613" s="197"/>
      <c r="E613" s="197"/>
      <c r="F613" s="197"/>
      <c r="G613" s="197"/>
      <c r="H613" s="197"/>
      <c r="I613" s="197"/>
      <c r="J613" s="197"/>
      <c r="K613" s="197"/>
      <c r="L613" s="197"/>
      <c r="M613" s="197"/>
      <c r="N613" s="197"/>
      <c r="O613" s="197"/>
      <c r="P613" s="212"/>
    </row>
    <row r="614" spans="3:16" x14ac:dyDescent="0.2">
      <c r="C614" s="197"/>
      <c r="D614" s="197"/>
      <c r="E614" s="197"/>
      <c r="F614" s="197"/>
      <c r="G614" s="197"/>
      <c r="H614" s="197"/>
      <c r="I614" s="197"/>
      <c r="J614" s="197"/>
      <c r="K614" s="197"/>
      <c r="L614" s="197"/>
      <c r="M614" s="197"/>
      <c r="N614" s="197"/>
      <c r="O614" s="197"/>
      <c r="P614" s="212"/>
    </row>
    <row r="615" spans="3:16" x14ac:dyDescent="0.2">
      <c r="C615" s="197"/>
      <c r="D615" s="197"/>
      <c r="E615" s="197"/>
      <c r="F615" s="197"/>
      <c r="G615" s="197"/>
      <c r="H615" s="197"/>
      <c r="I615" s="197"/>
      <c r="J615" s="197"/>
      <c r="K615" s="197"/>
      <c r="L615" s="197"/>
      <c r="M615" s="197"/>
      <c r="N615" s="197"/>
      <c r="O615" s="197"/>
      <c r="P615" s="212"/>
    </row>
    <row r="616" spans="3:16" x14ac:dyDescent="0.2">
      <c r="C616" s="197"/>
      <c r="D616" s="197"/>
      <c r="E616" s="197"/>
      <c r="F616" s="197"/>
      <c r="G616" s="197"/>
      <c r="H616" s="197"/>
      <c r="I616" s="197"/>
      <c r="J616" s="197"/>
      <c r="K616" s="197"/>
      <c r="L616" s="197"/>
      <c r="M616" s="197"/>
      <c r="N616" s="197"/>
      <c r="O616" s="197"/>
      <c r="P616" s="212"/>
    </row>
    <row r="617" spans="3:16" x14ac:dyDescent="0.2">
      <c r="C617" s="197"/>
      <c r="D617" s="197"/>
      <c r="E617" s="197"/>
      <c r="F617" s="197"/>
      <c r="G617" s="197"/>
      <c r="H617" s="197"/>
      <c r="I617" s="197"/>
      <c r="J617" s="197"/>
      <c r="K617" s="197"/>
      <c r="L617" s="197"/>
      <c r="M617" s="197"/>
      <c r="N617" s="197"/>
      <c r="O617" s="197"/>
      <c r="P617" s="212"/>
    </row>
    <row r="618" spans="3:16" x14ac:dyDescent="0.2">
      <c r="C618" s="197"/>
      <c r="D618" s="197"/>
      <c r="E618" s="197"/>
      <c r="F618" s="197"/>
      <c r="G618" s="197"/>
      <c r="H618" s="197"/>
      <c r="I618" s="197"/>
      <c r="J618" s="197"/>
      <c r="K618" s="197"/>
      <c r="L618" s="197"/>
      <c r="M618" s="197"/>
      <c r="N618" s="197"/>
      <c r="O618" s="197"/>
      <c r="P618" s="212"/>
    </row>
    <row r="619" spans="3:16" x14ac:dyDescent="0.2">
      <c r="C619" s="197"/>
      <c r="D619" s="197"/>
      <c r="E619" s="197"/>
      <c r="F619" s="197"/>
      <c r="G619" s="197"/>
      <c r="H619" s="197"/>
      <c r="I619" s="197"/>
      <c r="J619" s="197"/>
      <c r="K619" s="197"/>
      <c r="L619" s="197"/>
      <c r="M619" s="197"/>
      <c r="N619" s="197"/>
      <c r="O619" s="197"/>
      <c r="P619" s="212"/>
    </row>
    <row r="620" spans="3:16" x14ac:dyDescent="0.2">
      <c r="C620" s="197"/>
      <c r="D620" s="197"/>
      <c r="E620" s="197"/>
      <c r="F620" s="197"/>
      <c r="G620" s="197"/>
      <c r="H620" s="197"/>
      <c r="I620" s="197"/>
      <c r="J620" s="197"/>
      <c r="K620" s="197"/>
      <c r="L620" s="197"/>
      <c r="M620" s="197"/>
      <c r="N620" s="197"/>
      <c r="O620" s="197"/>
      <c r="P620" s="212"/>
    </row>
    <row r="621" spans="3:16" x14ac:dyDescent="0.2">
      <c r="C621" s="197"/>
      <c r="D621" s="197"/>
      <c r="E621" s="197"/>
      <c r="F621" s="197"/>
      <c r="G621" s="197"/>
      <c r="H621" s="197"/>
      <c r="I621" s="197"/>
      <c r="J621" s="197"/>
      <c r="K621" s="197"/>
      <c r="L621" s="197"/>
      <c r="M621" s="197"/>
      <c r="N621" s="197"/>
      <c r="O621" s="197"/>
      <c r="P621" s="212"/>
    </row>
    <row r="622" spans="3:16" x14ac:dyDescent="0.2">
      <c r="C622" s="197"/>
      <c r="D622" s="197"/>
      <c r="E622" s="197"/>
      <c r="F622" s="197"/>
      <c r="G622" s="197"/>
      <c r="H622" s="197"/>
      <c r="I622" s="197"/>
      <c r="J622" s="197"/>
      <c r="K622" s="197"/>
      <c r="L622" s="197"/>
      <c r="M622" s="197"/>
      <c r="N622" s="197"/>
      <c r="O622" s="197"/>
      <c r="P622" s="212"/>
    </row>
    <row r="623" spans="3:16" x14ac:dyDescent="0.2">
      <c r="C623" s="197"/>
      <c r="D623" s="197"/>
      <c r="E623" s="197"/>
      <c r="F623" s="197"/>
      <c r="G623" s="197"/>
      <c r="H623" s="197"/>
      <c r="I623" s="197"/>
      <c r="J623" s="197"/>
      <c r="K623" s="197"/>
      <c r="L623" s="197"/>
      <c r="M623" s="197"/>
      <c r="N623" s="197"/>
      <c r="O623" s="197"/>
      <c r="P623" s="212"/>
    </row>
    <row r="624" spans="3:16" x14ac:dyDescent="0.2">
      <c r="C624" s="197"/>
      <c r="D624" s="197"/>
      <c r="E624" s="197"/>
      <c r="F624" s="197"/>
      <c r="G624" s="197"/>
      <c r="H624" s="197"/>
      <c r="I624" s="197"/>
      <c r="J624" s="197"/>
      <c r="K624" s="197"/>
      <c r="L624" s="197"/>
      <c r="M624" s="197"/>
      <c r="N624" s="197"/>
      <c r="O624" s="197"/>
      <c r="P624" s="212"/>
    </row>
    <row r="625" spans="3:16" x14ac:dyDescent="0.2">
      <c r="C625" s="197"/>
      <c r="D625" s="197"/>
      <c r="E625" s="197"/>
      <c r="F625" s="197"/>
      <c r="G625" s="197"/>
      <c r="H625" s="197"/>
      <c r="I625" s="197"/>
      <c r="J625" s="197"/>
      <c r="K625" s="197"/>
      <c r="L625" s="197"/>
      <c r="M625" s="197"/>
      <c r="N625" s="197"/>
      <c r="O625" s="197"/>
      <c r="P625" s="212"/>
    </row>
    <row r="626" spans="3:16" x14ac:dyDescent="0.2">
      <c r="C626" s="197"/>
      <c r="D626" s="197"/>
      <c r="E626" s="197"/>
      <c r="F626" s="197"/>
      <c r="G626" s="197"/>
      <c r="H626" s="197"/>
      <c r="I626" s="197"/>
      <c r="J626" s="197"/>
      <c r="K626" s="197"/>
      <c r="L626" s="197"/>
      <c r="M626" s="197"/>
      <c r="N626" s="197"/>
      <c r="O626" s="197"/>
      <c r="P626" s="212"/>
    </row>
    <row r="627" spans="3:16" x14ac:dyDescent="0.2">
      <c r="C627" s="197"/>
      <c r="D627" s="197"/>
      <c r="E627" s="197"/>
      <c r="F627" s="197"/>
      <c r="G627" s="197"/>
      <c r="H627" s="197"/>
      <c r="I627" s="197"/>
      <c r="J627" s="197"/>
      <c r="K627" s="197"/>
      <c r="L627" s="197"/>
      <c r="M627" s="197"/>
      <c r="N627" s="197"/>
      <c r="O627" s="197"/>
      <c r="P627" s="212"/>
    </row>
    <row r="628" spans="3:16" x14ac:dyDescent="0.2">
      <c r="C628" s="197"/>
      <c r="D628" s="197"/>
      <c r="E628" s="197"/>
      <c r="F628" s="197"/>
      <c r="G628" s="197"/>
      <c r="H628" s="197"/>
      <c r="I628" s="197"/>
      <c r="J628" s="197"/>
      <c r="K628" s="197"/>
      <c r="L628" s="197"/>
      <c r="M628" s="197"/>
      <c r="N628" s="197"/>
      <c r="O628" s="197"/>
      <c r="P628" s="212"/>
    </row>
    <row r="629" spans="3:16" x14ac:dyDescent="0.2">
      <c r="C629" s="197"/>
      <c r="D629" s="197"/>
      <c r="E629" s="197"/>
      <c r="F629" s="197"/>
      <c r="G629" s="197"/>
      <c r="H629" s="197"/>
      <c r="I629" s="197"/>
      <c r="J629" s="197"/>
      <c r="K629" s="197"/>
      <c r="L629" s="197"/>
      <c r="M629" s="197"/>
      <c r="N629" s="197"/>
      <c r="O629" s="197"/>
      <c r="P629" s="212"/>
    </row>
    <row r="630" spans="3:16" x14ac:dyDescent="0.2">
      <c r="C630" s="197"/>
      <c r="D630" s="197"/>
      <c r="E630" s="197"/>
      <c r="F630" s="197"/>
      <c r="G630" s="197"/>
      <c r="H630" s="197"/>
      <c r="I630" s="197"/>
      <c r="J630" s="197"/>
      <c r="K630" s="197"/>
      <c r="L630" s="197"/>
      <c r="M630" s="197"/>
      <c r="N630" s="197"/>
      <c r="O630" s="197"/>
      <c r="P630" s="212"/>
    </row>
    <row r="631" spans="3:16" x14ac:dyDescent="0.2">
      <c r="C631" s="197"/>
      <c r="D631" s="197"/>
      <c r="E631" s="197"/>
      <c r="F631" s="197"/>
      <c r="G631" s="197"/>
      <c r="H631" s="197"/>
      <c r="I631" s="197"/>
      <c r="J631" s="197"/>
      <c r="K631" s="197"/>
      <c r="L631" s="197"/>
      <c r="M631" s="197"/>
      <c r="N631" s="197"/>
      <c r="O631" s="197"/>
      <c r="P631" s="212"/>
    </row>
    <row r="632" spans="3:16" x14ac:dyDescent="0.2">
      <c r="C632" s="197"/>
      <c r="D632" s="197"/>
      <c r="E632" s="197"/>
      <c r="F632" s="197"/>
      <c r="G632" s="197"/>
      <c r="H632" s="197"/>
      <c r="I632" s="197"/>
      <c r="J632" s="197"/>
      <c r="K632" s="197"/>
      <c r="L632" s="197"/>
      <c r="M632" s="197"/>
      <c r="N632" s="197"/>
      <c r="O632" s="197"/>
      <c r="P632" s="212"/>
    </row>
    <row r="633" spans="3:16" x14ac:dyDescent="0.2">
      <c r="C633" s="197"/>
      <c r="D633" s="197"/>
      <c r="E633" s="197"/>
      <c r="F633" s="197"/>
      <c r="G633" s="197"/>
      <c r="H633" s="197"/>
      <c r="I633" s="197"/>
      <c r="J633" s="197"/>
      <c r="K633" s="197"/>
      <c r="L633" s="197"/>
      <c r="M633" s="197"/>
      <c r="N633" s="197"/>
      <c r="O633" s="197"/>
      <c r="P633" s="212"/>
    </row>
    <row r="634" spans="3:16" x14ac:dyDescent="0.2">
      <c r="C634" s="197"/>
      <c r="D634" s="197"/>
      <c r="E634" s="197"/>
      <c r="F634" s="197"/>
      <c r="G634" s="197"/>
      <c r="H634" s="197"/>
      <c r="I634" s="197"/>
      <c r="J634" s="197"/>
      <c r="K634" s="197"/>
      <c r="L634" s="197"/>
      <c r="M634" s="197"/>
      <c r="N634" s="197"/>
      <c r="O634" s="197"/>
      <c r="P634" s="212"/>
    </row>
    <row r="635" spans="3:16" x14ac:dyDescent="0.2">
      <c r="C635" s="197"/>
      <c r="D635" s="197"/>
      <c r="E635" s="197"/>
      <c r="F635" s="197"/>
      <c r="G635" s="197"/>
      <c r="H635" s="197"/>
      <c r="I635" s="197"/>
      <c r="J635" s="197"/>
      <c r="K635" s="197"/>
      <c r="L635" s="197"/>
      <c r="M635" s="197"/>
      <c r="N635" s="197"/>
      <c r="O635" s="197"/>
      <c r="P635" s="212"/>
    </row>
    <row r="636" spans="3:16" x14ac:dyDescent="0.2">
      <c r="C636" s="197"/>
      <c r="D636" s="197"/>
      <c r="E636" s="197"/>
      <c r="F636" s="197"/>
      <c r="G636" s="197"/>
      <c r="H636" s="197"/>
      <c r="I636" s="197"/>
      <c r="J636" s="197"/>
      <c r="K636" s="197"/>
      <c r="L636" s="197"/>
      <c r="M636" s="197"/>
      <c r="N636" s="197"/>
      <c r="O636" s="197"/>
      <c r="P636" s="212"/>
    </row>
    <row r="637" spans="3:16" x14ac:dyDescent="0.2">
      <c r="C637" s="197"/>
      <c r="D637" s="197"/>
      <c r="E637" s="197"/>
      <c r="F637" s="197"/>
      <c r="G637" s="197"/>
      <c r="H637" s="197"/>
      <c r="I637" s="197"/>
      <c r="J637" s="197"/>
      <c r="K637" s="197"/>
      <c r="L637" s="197"/>
      <c r="M637" s="197"/>
      <c r="N637" s="197"/>
      <c r="O637" s="197"/>
      <c r="P637" s="212"/>
    </row>
    <row r="638" spans="3:16" x14ac:dyDescent="0.2">
      <c r="C638" s="197"/>
      <c r="D638" s="197"/>
      <c r="E638" s="197"/>
      <c r="F638" s="197"/>
      <c r="G638" s="197"/>
      <c r="H638" s="197"/>
      <c r="I638" s="197"/>
      <c r="J638" s="197"/>
      <c r="K638" s="197"/>
      <c r="L638" s="197"/>
      <c r="M638" s="197"/>
      <c r="N638" s="197"/>
      <c r="O638" s="197"/>
      <c r="P638" s="212"/>
    </row>
    <row r="639" spans="3:16" x14ac:dyDescent="0.2">
      <c r="C639" s="197"/>
      <c r="D639" s="197"/>
      <c r="E639" s="197"/>
      <c r="F639" s="197"/>
      <c r="G639" s="197"/>
      <c r="H639" s="197"/>
      <c r="I639" s="197"/>
      <c r="J639" s="197"/>
      <c r="K639" s="197"/>
      <c r="L639" s="197"/>
      <c r="M639" s="197"/>
      <c r="N639" s="197"/>
      <c r="O639" s="197"/>
      <c r="P639" s="212"/>
    </row>
    <row r="640" spans="3:16" x14ac:dyDescent="0.2">
      <c r="C640" s="197"/>
      <c r="D640" s="197"/>
      <c r="E640" s="197"/>
      <c r="F640" s="197"/>
      <c r="G640" s="197"/>
      <c r="H640" s="197"/>
      <c r="I640" s="197"/>
      <c r="J640" s="197"/>
      <c r="K640" s="197"/>
      <c r="L640" s="197"/>
      <c r="M640" s="197"/>
      <c r="N640" s="197"/>
      <c r="O640" s="197"/>
      <c r="P640" s="212"/>
    </row>
    <row r="641" spans="3:16" x14ac:dyDescent="0.2">
      <c r="C641" s="197"/>
      <c r="D641" s="197"/>
      <c r="E641" s="197"/>
      <c r="F641" s="197"/>
      <c r="G641" s="197"/>
      <c r="H641" s="197"/>
      <c r="I641" s="197"/>
      <c r="J641" s="197"/>
      <c r="K641" s="197"/>
      <c r="L641" s="197"/>
      <c r="M641" s="197"/>
      <c r="N641" s="197"/>
      <c r="O641" s="197"/>
      <c r="P641" s="212"/>
    </row>
    <row r="642" spans="3:16" x14ac:dyDescent="0.2">
      <c r="C642" s="197"/>
      <c r="D642" s="197"/>
      <c r="E642" s="197"/>
      <c r="F642" s="197"/>
      <c r="G642" s="197"/>
      <c r="H642" s="197"/>
      <c r="I642" s="197"/>
      <c r="J642" s="197"/>
      <c r="K642" s="197"/>
      <c r="L642" s="197"/>
      <c r="M642" s="197"/>
      <c r="N642" s="197"/>
      <c r="O642" s="197"/>
      <c r="P642" s="212"/>
    </row>
    <row r="643" spans="3:16" x14ac:dyDescent="0.2">
      <c r="C643" s="197"/>
      <c r="D643" s="197"/>
      <c r="E643" s="197"/>
      <c r="F643" s="197"/>
      <c r="G643" s="197"/>
      <c r="H643" s="197"/>
      <c r="I643" s="197"/>
      <c r="J643" s="197"/>
      <c r="K643" s="197"/>
      <c r="L643" s="197"/>
      <c r="M643" s="197"/>
      <c r="N643" s="197"/>
      <c r="O643" s="197"/>
      <c r="P643" s="212"/>
    </row>
    <row r="644" spans="3:16" x14ac:dyDescent="0.2">
      <c r="C644" s="197"/>
      <c r="D644" s="197"/>
      <c r="E644" s="197"/>
      <c r="F644" s="197"/>
      <c r="G644" s="197"/>
      <c r="H644" s="197"/>
      <c r="I644" s="197"/>
      <c r="J644" s="197"/>
      <c r="K644" s="197"/>
      <c r="L644" s="197"/>
      <c r="M644" s="197"/>
      <c r="N644" s="197"/>
      <c r="O644" s="197"/>
      <c r="P644" s="212"/>
    </row>
    <row r="645" spans="3:16" x14ac:dyDescent="0.2">
      <c r="C645" s="197"/>
      <c r="D645" s="197"/>
      <c r="E645" s="197"/>
      <c r="F645" s="197"/>
      <c r="G645" s="197"/>
      <c r="H645" s="197"/>
      <c r="I645" s="197"/>
      <c r="J645" s="197"/>
      <c r="K645" s="197"/>
      <c r="L645" s="197"/>
      <c r="M645" s="197"/>
      <c r="N645" s="197"/>
      <c r="O645" s="197"/>
      <c r="P645" s="212"/>
    </row>
    <row r="646" spans="3:16" x14ac:dyDescent="0.2">
      <c r="C646" s="197"/>
      <c r="D646" s="197"/>
      <c r="E646" s="197"/>
      <c r="F646" s="197"/>
      <c r="G646" s="197"/>
      <c r="H646" s="197"/>
      <c r="I646" s="197"/>
      <c r="J646" s="197"/>
      <c r="K646" s="197"/>
      <c r="L646" s="197"/>
      <c r="M646" s="197"/>
      <c r="N646" s="197"/>
      <c r="O646" s="197"/>
      <c r="P646" s="212"/>
    </row>
    <row r="647" spans="3:16" x14ac:dyDescent="0.2">
      <c r="C647" s="197"/>
      <c r="D647" s="197"/>
      <c r="E647" s="197"/>
      <c r="F647" s="197"/>
      <c r="G647" s="197"/>
      <c r="H647" s="197"/>
      <c r="I647" s="197"/>
      <c r="J647" s="197"/>
      <c r="K647" s="197"/>
      <c r="L647" s="197"/>
      <c r="M647" s="197"/>
      <c r="N647" s="197"/>
      <c r="O647" s="197"/>
      <c r="P647" s="212"/>
    </row>
    <row r="648" spans="3:16" x14ac:dyDescent="0.2">
      <c r="C648" s="197"/>
      <c r="D648" s="197"/>
      <c r="E648" s="197"/>
      <c r="F648" s="197"/>
      <c r="G648" s="197"/>
      <c r="H648" s="197"/>
      <c r="I648" s="197"/>
      <c r="J648" s="197"/>
      <c r="K648" s="197"/>
      <c r="L648" s="197"/>
      <c r="M648" s="197"/>
      <c r="N648" s="197"/>
      <c r="O648" s="197"/>
      <c r="P648" s="212"/>
    </row>
    <row r="649" spans="3:16" x14ac:dyDescent="0.2">
      <c r="C649" s="197"/>
      <c r="D649" s="197"/>
      <c r="E649" s="197"/>
      <c r="F649" s="197"/>
      <c r="G649" s="197"/>
      <c r="H649" s="197"/>
      <c r="I649" s="197"/>
      <c r="J649" s="197"/>
      <c r="K649" s="197"/>
      <c r="L649" s="197"/>
      <c r="M649" s="197"/>
      <c r="N649" s="197"/>
      <c r="O649" s="197"/>
      <c r="P649" s="212"/>
    </row>
    <row r="650" spans="3:16" x14ac:dyDescent="0.2">
      <c r="C650" s="197"/>
      <c r="D650" s="197"/>
      <c r="E650" s="197"/>
      <c r="F650" s="197"/>
      <c r="G650" s="197"/>
      <c r="H650" s="197"/>
      <c r="I650" s="197"/>
      <c r="J650" s="197"/>
      <c r="K650" s="197"/>
      <c r="L650" s="197"/>
      <c r="M650" s="197"/>
      <c r="N650" s="197"/>
      <c r="O650" s="197"/>
      <c r="P650" s="212"/>
    </row>
    <row r="651" spans="3:16" x14ac:dyDescent="0.2">
      <c r="C651" s="197"/>
      <c r="D651" s="197"/>
      <c r="E651" s="197"/>
      <c r="F651" s="197"/>
      <c r="G651" s="197"/>
      <c r="H651" s="197"/>
      <c r="I651" s="197"/>
      <c r="J651" s="197"/>
      <c r="K651" s="197"/>
      <c r="L651" s="197"/>
      <c r="M651" s="197"/>
      <c r="N651" s="197"/>
      <c r="O651" s="197"/>
      <c r="P651" s="212"/>
    </row>
    <row r="652" spans="3:16" x14ac:dyDescent="0.2">
      <c r="C652" s="197"/>
      <c r="D652" s="197"/>
      <c r="E652" s="197"/>
      <c r="F652" s="197"/>
      <c r="G652" s="197"/>
      <c r="H652" s="197"/>
      <c r="I652" s="197"/>
      <c r="J652" s="197"/>
      <c r="K652" s="197"/>
      <c r="L652" s="197"/>
      <c r="M652" s="197"/>
      <c r="N652" s="197"/>
      <c r="O652" s="197"/>
      <c r="P652" s="212"/>
    </row>
    <row r="653" spans="3:16" x14ac:dyDescent="0.2">
      <c r="C653" s="197"/>
      <c r="D653" s="197"/>
      <c r="E653" s="197"/>
      <c r="F653" s="197"/>
      <c r="G653" s="197"/>
      <c r="H653" s="197"/>
      <c r="I653" s="197"/>
      <c r="J653" s="197"/>
      <c r="K653" s="197"/>
      <c r="L653" s="197"/>
      <c r="M653" s="197"/>
      <c r="N653" s="197"/>
      <c r="O653" s="197"/>
      <c r="P653" s="212"/>
    </row>
    <row r="654" spans="3:16" x14ac:dyDescent="0.2">
      <c r="C654" s="197"/>
      <c r="D654" s="197"/>
      <c r="E654" s="197"/>
      <c r="F654" s="197"/>
      <c r="G654" s="197"/>
      <c r="H654" s="197"/>
      <c r="I654" s="197"/>
      <c r="J654" s="197"/>
      <c r="K654" s="197"/>
      <c r="L654" s="197"/>
      <c r="M654" s="197"/>
      <c r="N654" s="197"/>
      <c r="O654" s="197"/>
      <c r="P654" s="212"/>
    </row>
    <row r="655" spans="3:16" x14ac:dyDescent="0.2">
      <c r="C655" s="197"/>
      <c r="D655" s="197"/>
      <c r="E655" s="197"/>
      <c r="F655" s="197"/>
      <c r="G655" s="197"/>
      <c r="H655" s="197"/>
      <c r="I655" s="197"/>
      <c r="J655" s="197"/>
      <c r="K655" s="197"/>
      <c r="L655" s="197"/>
      <c r="M655" s="197"/>
      <c r="N655" s="197"/>
      <c r="O655" s="197"/>
      <c r="P655" s="212"/>
    </row>
    <row r="656" spans="3:16" x14ac:dyDescent="0.2">
      <c r="C656" s="197"/>
      <c r="D656" s="197"/>
      <c r="E656" s="197"/>
      <c r="F656" s="197"/>
      <c r="G656" s="197"/>
      <c r="H656" s="197"/>
      <c r="I656" s="197"/>
      <c r="J656" s="197"/>
      <c r="K656" s="197"/>
      <c r="L656" s="197"/>
      <c r="M656" s="197"/>
      <c r="N656" s="197"/>
      <c r="O656" s="197"/>
      <c r="P656" s="212"/>
    </row>
    <row r="657" spans="3:16" x14ac:dyDescent="0.2">
      <c r="C657" s="197"/>
      <c r="D657" s="197"/>
      <c r="E657" s="197"/>
      <c r="F657" s="197"/>
      <c r="G657" s="197"/>
      <c r="H657" s="197"/>
      <c r="I657" s="197"/>
      <c r="J657" s="197"/>
      <c r="K657" s="197"/>
      <c r="L657" s="197"/>
      <c r="M657" s="197"/>
      <c r="N657" s="197"/>
      <c r="O657" s="197"/>
      <c r="P657" s="212"/>
    </row>
    <row r="658" spans="3:16" x14ac:dyDescent="0.2">
      <c r="C658" s="197"/>
      <c r="D658" s="197"/>
      <c r="E658" s="197"/>
      <c r="F658" s="197"/>
      <c r="G658" s="197"/>
      <c r="H658" s="197"/>
      <c r="I658" s="197"/>
      <c r="J658" s="197"/>
      <c r="K658" s="197"/>
      <c r="L658" s="197"/>
      <c r="M658" s="197"/>
      <c r="N658" s="197"/>
      <c r="O658" s="197"/>
      <c r="P658" s="212"/>
    </row>
    <row r="659" spans="3:16" x14ac:dyDescent="0.2">
      <c r="C659" s="197"/>
      <c r="D659" s="197"/>
      <c r="E659" s="197"/>
      <c r="F659" s="197"/>
      <c r="G659" s="197"/>
      <c r="H659" s="197"/>
      <c r="I659" s="197"/>
      <c r="J659" s="197"/>
      <c r="K659" s="197"/>
      <c r="L659" s="197"/>
      <c r="M659" s="197"/>
      <c r="N659" s="197"/>
      <c r="O659" s="197"/>
      <c r="P659" s="212"/>
    </row>
    <row r="660" spans="3:16" x14ac:dyDescent="0.2">
      <c r="C660" s="197"/>
      <c r="D660" s="197"/>
      <c r="E660" s="197"/>
      <c r="F660" s="197"/>
      <c r="G660" s="197"/>
      <c r="H660" s="197"/>
      <c r="I660" s="197"/>
      <c r="J660" s="197"/>
      <c r="K660" s="197"/>
      <c r="L660" s="197"/>
      <c r="M660" s="197"/>
      <c r="N660" s="197"/>
      <c r="O660" s="197"/>
      <c r="P660" s="212"/>
    </row>
    <row r="661" spans="3:16" x14ac:dyDescent="0.2">
      <c r="C661" s="197"/>
      <c r="D661" s="197"/>
      <c r="E661" s="197"/>
      <c r="F661" s="197"/>
      <c r="G661" s="197"/>
      <c r="H661" s="197"/>
      <c r="I661" s="197"/>
      <c r="J661" s="197"/>
      <c r="K661" s="197"/>
      <c r="L661" s="197"/>
      <c r="M661" s="197"/>
      <c r="N661" s="197"/>
      <c r="O661" s="197"/>
      <c r="P661" s="212"/>
    </row>
    <row r="662" spans="3:16" x14ac:dyDescent="0.2">
      <c r="C662" s="197"/>
      <c r="D662" s="197"/>
      <c r="E662" s="197"/>
      <c r="F662" s="197"/>
      <c r="G662" s="197"/>
      <c r="H662" s="197"/>
      <c r="I662" s="197"/>
      <c r="J662" s="197"/>
      <c r="K662" s="197"/>
      <c r="L662" s="197"/>
      <c r="M662" s="197"/>
      <c r="N662" s="197"/>
      <c r="O662" s="197"/>
      <c r="P662" s="212"/>
    </row>
    <row r="663" spans="3:16" x14ac:dyDescent="0.2">
      <c r="C663" s="197"/>
      <c r="D663" s="197"/>
      <c r="E663" s="197"/>
      <c r="F663" s="197"/>
      <c r="G663" s="197"/>
      <c r="H663" s="197"/>
      <c r="I663" s="197"/>
      <c r="J663" s="197"/>
      <c r="K663" s="197"/>
      <c r="L663" s="197"/>
      <c r="M663" s="197"/>
      <c r="N663" s="197"/>
      <c r="O663" s="197"/>
      <c r="P663" s="212"/>
    </row>
    <row r="664" spans="3:16" x14ac:dyDescent="0.2">
      <c r="C664" s="197"/>
      <c r="D664" s="197"/>
      <c r="E664" s="197"/>
      <c r="F664" s="197"/>
      <c r="G664" s="197"/>
      <c r="H664" s="197"/>
      <c r="I664" s="197"/>
      <c r="J664" s="197"/>
      <c r="K664" s="197"/>
      <c r="L664" s="197"/>
      <c r="M664" s="197"/>
      <c r="N664" s="197"/>
      <c r="O664" s="197"/>
      <c r="P664" s="212"/>
    </row>
    <row r="665" spans="3:16" x14ac:dyDescent="0.2">
      <c r="C665" s="197"/>
      <c r="D665" s="197"/>
      <c r="E665" s="197"/>
      <c r="F665" s="197"/>
      <c r="G665" s="197"/>
      <c r="H665" s="197"/>
      <c r="I665" s="197"/>
      <c r="J665" s="197"/>
      <c r="K665" s="197"/>
      <c r="L665" s="197"/>
      <c r="M665" s="197"/>
      <c r="N665" s="197"/>
      <c r="O665" s="197"/>
      <c r="P665" s="212"/>
    </row>
    <row r="666" spans="3:16" x14ac:dyDescent="0.2">
      <c r="C666" s="197"/>
      <c r="D666" s="197"/>
      <c r="E666" s="197"/>
      <c r="F666" s="197"/>
      <c r="G666" s="197"/>
      <c r="H666" s="197"/>
      <c r="I666" s="197"/>
      <c r="J666" s="197"/>
      <c r="K666" s="197"/>
      <c r="L666" s="197"/>
      <c r="M666" s="197"/>
      <c r="N666" s="197"/>
      <c r="O666" s="197"/>
      <c r="P666" s="212"/>
    </row>
    <row r="667" spans="3:16" x14ac:dyDescent="0.2">
      <c r="C667" s="197"/>
      <c r="D667" s="197"/>
      <c r="E667" s="197"/>
      <c r="F667" s="197"/>
      <c r="G667" s="197"/>
      <c r="H667" s="197"/>
      <c r="I667" s="197"/>
      <c r="J667" s="197"/>
      <c r="K667" s="197"/>
      <c r="L667" s="197"/>
      <c r="M667" s="197"/>
      <c r="N667" s="197"/>
      <c r="O667" s="197"/>
      <c r="P667" s="212"/>
    </row>
    <row r="668" spans="3:16" x14ac:dyDescent="0.2">
      <c r="C668" s="197"/>
      <c r="D668" s="197"/>
      <c r="E668" s="197"/>
      <c r="F668" s="197"/>
      <c r="G668" s="197"/>
      <c r="H668" s="197"/>
      <c r="I668" s="197"/>
      <c r="J668" s="197"/>
      <c r="K668" s="197"/>
      <c r="L668" s="197"/>
      <c r="M668" s="197"/>
      <c r="N668" s="197"/>
      <c r="O668" s="197"/>
      <c r="P668" s="212"/>
    </row>
    <row r="669" spans="3:16" x14ac:dyDescent="0.2">
      <c r="C669" s="197"/>
      <c r="D669" s="197"/>
      <c r="E669" s="197"/>
      <c r="F669" s="197"/>
      <c r="G669" s="197"/>
      <c r="H669" s="197"/>
      <c r="I669" s="197"/>
      <c r="J669" s="197"/>
      <c r="K669" s="197"/>
      <c r="L669" s="197"/>
      <c r="M669" s="197"/>
      <c r="N669" s="197"/>
      <c r="O669" s="197"/>
      <c r="P669" s="212"/>
    </row>
    <row r="670" spans="3:16" x14ac:dyDescent="0.2">
      <c r="C670" s="197"/>
      <c r="D670" s="197"/>
      <c r="E670" s="197"/>
      <c r="F670" s="197"/>
      <c r="G670" s="197"/>
      <c r="H670" s="197"/>
      <c r="I670" s="197"/>
      <c r="J670" s="197"/>
      <c r="K670" s="197"/>
      <c r="L670" s="197"/>
      <c r="M670" s="197"/>
      <c r="N670" s="197"/>
      <c r="O670" s="197"/>
      <c r="P670" s="212"/>
    </row>
    <row r="671" spans="3:16" x14ac:dyDescent="0.2">
      <c r="C671" s="197"/>
      <c r="D671" s="197"/>
      <c r="E671" s="197"/>
      <c r="F671" s="197"/>
      <c r="G671" s="197"/>
      <c r="H671" s="197"/>
      <c r="I671" s="197"/>
      <c r="J671" s="197"/>
      <c r="K671" s="197"/>
      <c r="L671" s="197"/>
      <c r="M671" s="197"/>
      <c r="N671" s="197"/>
      <c r="O671" s="197"/>
      <c r="P671" s="212"/>
    </row>
    <row r="672" spans="3:16" x14ac:dyDescent="0.2">
      <c r="C672" s="197"/>
      <c r="D672" s="197"/>
      <c r="E672" s="197"/>
      <c r="F672" s="197"/>
      <c r="G672" s="197"/>
      <c r="H672" s="197"/>
      <c r="I672" s="197"/>
      <c r="J672" s="197"/>
      <c r="K672" s="197"/>
      <c r="L672" s="197"/>
      <c r="M672" s="197"/>
      <c r="N672" s="197"/>
      <c r="O672" s="197"/>
      <c r="P672" s="212"/>
    </row>
    <row r="673" spans="3:16" x14ac:dyDescent="0.2">
      <c r="C673" s="197"/>
      <c r="D673" s="197"/>
      <c r="E673" s="197"/>
      <c r="F673" s="197"/>
      <c r="G673" s="197"/>
      <c r="H673" s="197"/>
      <c r="I673" s="197"/>
      <c r="J673" s="197"/>
      <c r="K673" s="197"/>
      <c r="L673" s="197"/>
      <c r="M673" s="197"/>
      <c r="N673" s="197"/>
      <c r="O673" s="197"/>
      <c r="P673" s="212"/>
    </row>
    <row r="674" spans="3:16" x14ac:dyDescent="0.2">
      <c r="C674" s="197"/>
      <c r="D674" s="197"/>
      <c r="E674" s="197"/>
      <c r="F674" s="197"/>
      <c r="G674" s="197"/>
      <c r="H674" s="197"/>
      <c r="I674" s="197"/>
      <c r="J674" s="197"/>
      <c r="K674" s="197"/>
      <c r="L674" s="197"/>
      <c r="M674" s="197"/>
      <c r="N674" s="197"/>
      <c r="O674" s="197"/>
      <c r="P674" s="212"/>
    </row>
    <row r="675" spans="3:16" x14ac:dyDescent="0.2">
      <c r="C675" s="197"/>
      <c r="D675" s="197"/>
      <c r="E675" s="197"/>
      <c r="F675" s="197"/>
      <c r="G675" s="197"/>
      <c r="H675" s="197"/>
      <c r="I675" s="197"/>
      <c r="J675" s="197"/>
      <c r="K675" s="197"/>
      <c r="L675" s="197"/>
      <c r="M675" s="197"/>
      <c r="N675" s="197"/>
      <c r="O675" s="197"/>
      <c r="P675" s="212"/>
    </row>
    <row r="676" spans="3:16" x14ac:dyDescent="0.2">
      <c r="C676" s="197"/>
      <c r="D676" s="197"/>
      <c r="E676" s="197"/>
      <c r="F676" s="197"/>
      <c r="G676" s="197"/>
      <c r="H676" s="197"/>
      <c r="I676" s="197"/>
      <c r="J676" s="197"/>
      <c r="K676" s="197"/>
      <c r="L676" s="197"/>
      <c r="M676" s="197"/>
      <c r="N676" s="197"/>
      <c r="O676" s="197"/>
      <c r="P676" s="212"/>
    </row>
    <row r="677" spans="3:16" x14ac:dyDescent="0.2">
      <c r="C677" s="197"/>
      <c r="D677" s="197"/>
      <c r="E677" s="197"/>
      <c r="F677" s="197"/>
      <c r="G677" s="197"/>
      <c r="H677" s="197"/>
      <c r="I677" s="197"/>
      <c r="J677" s="197"/>
      <c r="K677" s="197"/>
      <c r="L677" s="197"/>
      <c r="M677" s="197"/>
      <c r="N677" s="197"/>
      <c r="O677" s="197"/>
      <c r="P677" s="212"/>
    </row>
    <row r="678" spans="3:16" x14ac:dyDescent="0.2">
      <c r="C678" s="197"/>
      <c r="D678" s="197"/>
      <c r="E678" s="197"/>
      <c r="F678" s="197"/>
      <c r="G678" s="197"/>
      <c r="H678" s="197"/>
      <c r="I678" s="197"/>
      <c r="J678" s="197"/>
      <c r="K678" s="197"/>
      <c r="L678" s="197"/>
      <c r="M678" s="197"/>
      <c r="N678" s="197"/>
      <c r="O678" s="197"/>
      <c r="P678" s="212"/>
    </row>
    <row r="679" spans="3:16" x14ac:dyDescent="0.2">
      <c r="C679" s="197"/>
      <c r="D679" s="197"/>
      <c r="E679" s="197"/>
      <c r="F679" s="197"/>
      <c r="G679" s="197"/>
      <c r="H679" s="197"/>
      <c r="I679" s="197"/>
      <c r="J679" s="197"/>
      <c r="K679" s="197"/>
      <c r="L679" s="197"/>
      <c r="M679" s="197"/>
      <c r="N679" s="197"/>
      <c r="O679" s="197"/>
      <c r="P679" s="212"/>
    </row>
    <row r="680" spans="3:16" x14ac:dyDescent="0.2">
      <c r="C680" s="197"/>
      <c r="D680" s="197"/>
      <c r="E680" s="197"/>
      <c r="F680" s="197"/>
      <c r="G680" s="197"/>
      <c r="H680" s="197"/>
      <c r="I680" s="197"/>
      <c r="J680" s="197"/>
      <c r="K680" s="197"/>
      <c r="L680" s="197"/>
      <c r="M680" s="197"/>
      <c r="N680" s="197"/>
      <c r="O680" s="197"/>
      <c r="P680" s="212"/>
    </row>
    <row r="681" spans="3:16" x14ac:dyDescent="0.2">
      <c r="C681" s="197"/>
      <c r="D681" s="197"/>
      <c r="E681" s="197"/>
      <c r="F681" s="197"/>
      <c r="G681" s="197"/>
      <c r="H681" s="197"/>
      <c r="I681" s="197"/>
      <c r="J681" s="197"/>
      <c r="K681" s="197"/>
      <c r="L681" s="197"/>
      <c r="M681" s="197"/>
      <c r="N681" s="197"/>
      <c r="O681" s="197"/>
      <c r="P681" s="212"/>
    </row>
    <row r="682" spans="3:16" x14ac:dyDescent="0.2">
      <c r="C682" s="197"/>
      <c r="D682" s="197"/>
      <c r="E682" s="197"/>
      <c r="F682" s="197"/>
      <c r="G682" s="197"/>
      <c r="H682" s="197"/>
      <c r="I682" s="197"/>
      <c r="J682" s="197"/>
      <c r="K682" s="197"/>
      <c r="L682" s="197"/>
      <c r="M682" s="197"/>
      <c r="N682" s="197"/>
      <c r="O682" s="197"/>
      <c r="P682" s="212"/>
    </row>
    <row r="683" spans="3:16" x14ac:dyDescent="0.2">
      <c r="C683" s="197"/>
      <c r="D683" s="197"/>
      <c r="E683" s="197"/>
      <c r="F683" s="197"/>
      <c r="G683" s="197"/>
      <c r="H683" s="197"/>
      <c r="I683" s="197"/>
      <c r="J683" s="197"/>
      <c r="K683" s="197"/>
      <c r="L683" s="197"/>
      <c r="M683" s="197"/>
      <c r="N683" s="197"/>
      <c r="O683" s="197"/>
      <c r="P683" s="212"/>
    </row>
    <row r="684" spans="3:16" x14ac:dyDescent="0.2">
      <c r="C684" s="197"/>
      <c r="D684" s="197"/>
      <c r="E684" s="197"/>
      <c r="F684" s="197"/>
      <c r="G684" s="197"/>
      <c r="H684" s="197"/>
      <c r="I684" s="197"/>
      <c r="J684" s="197"/>
      <c r="K684" s="197"/>
      <c r="L684" s="197"/>
      <c r="M684" s="197"/>
      <c r="N684" s="197"/>
      <c r="O684" s="197"/>
      <c r="P684" s="212"/>
    </row>
    <row r="685" spans="3:16" x14ac:dyDescent="0.2">
      <c r="C685" s="197"/>
      <c r="D685" s="197"/>
      <c r="E685" s="197"/>
      <c r="F685" s="197"/>
      <c r="G685" s="197"/>
      <c r="H685" s="197"/>
      <c r="I685" s="197"/>
      <c r="J685" s="197"/>
      <c r="K685" s="197"/>
      <c r="L685" s="197"/>
      <c r="M685" s="197"/>
      <c r="N685" s="197"/>
      <c r="O685" s="197"/>
      <c r="P685" s="212"/>
    </row>
    <row r="686" spans="3:16" x14ac:dyDescent="0.2">
      <c r="C686" s="197"/>
      <c r="D686" s="197"/>
      <c r="E686" s="197"/>
      <c r="F686" s="197"/>
      <c r="G686" s="197"/>
      <c r="H686" s="197"/>
      <c r="I686" s="197"/>
      <c r="J686" s="197"/>
      <c r="K686" s="197"/>
      <c r="L686" s="197"/>
      <c r="M686" s="197"/>
      <c r="N686" s="197"/>
      <c r="O686" s="197"/>
      <c r="P686" s="212"/>
    </row>
    <row r="687" spans="3:16" x14ac:dyDescent="0.2">
      <c r="C687" s="197"/>
      <c r="D687" s="197"/>
      <c r="E687" s="197"/>
      <c r="F687" s="197"/>
      <c r="G687" s="197"/>
      <c r="H687" s="197"/>
      <c r="I687" s="197"/>
      <c r="J687" s="197"/>
      <c r="K687" s="197"/>
      <c r="L687" s="197"/>
      <c r="M687" s="197"/>
      <c r="N687" s="197"/>
      <c r="O687" s="197"/>
      <c r="P687" s="212"/>
    </row>
    <row r="688" spans="3:16" x14ac:dyDescent="0.2">
      <c r="C688" s="197"/>
      <c r="D688" s="197"/>
      <c r="E688" s="197"/>
      <c r="F688" s="197"/>
      <c r="G688" s="197"/>
      <c r="H688" s="197"/>
      <c r="I688" s="197"/>
      <c r="J688" s="197"/>
      <c r="K688" s="197"/>
      <c r="L688" s="197"/>
      <c r="M688" s="197"/>
      <c r="N688" s="197"/>
      <c r="O688" s="197"/>
      <c r="P688" s="212"/>
    </row>
    <row r="689" spans="3:16" x14ac:dyDescent="0.2">
      <c r="C689" s="197"/>
      <c r="D689" s="197"/>
      <c r="E689" s="197"/>
      <c r="F689" s="197"/>
      <c r="G689" s="197"/>
      <c r="H689" s="197"/>
      <c r="I689" s="197"/>
      <c r="J689" s="197"/>
      <c r="K689" s="197"/>
      <c r="L689" s="197"/>
      <c r="M689" s="197"/>
      <c r="N689" s="197"/>
      <c r="O689" s="197"/>
      <c r="P689" s="212"/>
    </row>
    <row r="690" spans="3:16" x14ac:dyDescent="0.2">
      <c r="C690" s="197"/>
      <c r="D690" s="197"/>
      <c r="E690" s="197"/>
      <c r="F690" s="197"/>
      <c r="G690" s="197"/>
      <c r="H690" s="197"/>
      <c r="I690" s="197"/>
      <c r="J690" s="197"/>
      <c r="K690" s="197"/>
      <c r="L690" s="197"/>
      <c r="M690" s="197"/>
      <c r="N690" s="197"/>
      <c r="O690" s="197"/>
      <c r="P690" s="212"/>
    </row>
    <row r="691" spans="3:16" x14ac:dyDescent="0.2">
      <c r="C691" s="197"/>
      <c r="D691" s="197"/>
      <c r="E691" s="197"/>
      <c r="F691" s="197"/>
      <c r="G691" s="197"/>
      <c r="H691" s="197"/>
      <c r="I691" s="197"/>
      <c r="J691" s="197"/>
      <c r="K691" s="197"/>
      <c r="L691" s="197"/>
      <c r="M691" s="197"/>
      <c r="N691" s="197"/>
      <c r="O691" s="197"/>
      <c r="P691" s="212"/>
    </row>
    <row r="692" spans="3:16" x14ac:dyDescent="0.2">
      <c r="C692" s="197"/>
      <c r="D692" s="197"/>
      <c r="E692" s="197"/>
      <c r="F692" s="197"/>
      <c r="G692" s="197"/>
      <c r="H692" s="197"/>
      <c r="I692" s="197"/>
      <c r="J692" s="197"/>
      <c r="K692" s="197"/>
      <c r="L692" s="197"/>
      <c r="M692" s="197"/>
      <c r="N692" s="197"/>
      <c r="O692" s="197"/>
      <c r="P692" s="212"/>
    </row>
    <row r="693" spans="3:16" x14ac:dyDescent="0.2">
      <c r="C693" s="197"/>
      <c r="D693" s="197"/>
      <c r="E693" s="197"/>
      <c r="F693" s="197"/>
      <c r="G693" s="197"/>
      <c r="H693" s="197"/>
      <c r="I693" s="197"/>
      <c r="J693" s="197"/>
      <c r="K693" s="197"/>
      <c r="L693" s="197"/>
      <c r="M693" s="197"/>
      <c r="N693" s="197"/>
      <c r="O693" s="197"/>
      <c r="P693" s="212"/>
    </row>
    <row r="694" spans="3:16" x14ac:dyDescent="0.2">
      <c r="C694" s="197"/>
      <c r="D694" s="197"/>
      <c r="E694" s="197"/>
      <c r="F694" s="197"/>
      <c r="G694" s="197"/>
      <c r="H694" s="197"/>
      <c r="I694" s="197"/>
      <c r="J694" s="197"/>
      <c r="K694" s="197"/>
      <c r="L694" s="197"/>
      <c r="M694" s="197"/>
      <c r="N694" s="197"/>
      <c r="O694" s="197"/>
      <c r="P694" s="212"/>
    </row>
    <row r="695" spans="3:16" x14ac:dyDescent="0.2">
      <c r="C695" s="197"/>
      <c r="D695" s="197"/>
      <c r="E695" s="197"/>
      <c r="F695" s="197"/>
      <c r="G695" s="197"/>
      <c r="H695" s="197"/>
      <c r="I695" s="197"/>
      <c r="J695" s="197"/>
      <c r="K695" s="197"/>
      <c r="L695" s="197"/>
      <c r="M695" s="197"/>
      <c r="N695" s="197"/>
      <c r="O695" s="197"/>
      <c r="P695" s="212"/>
    </row>
    <row r="696" spans="3:16" x14ac:dyDescent="0.2">
      <c r="C696" s="197"/>
      <c r="D696" s="197"/>
      <c r="E696" s="197"/>
      <c r="F696" s="197"/>
      <c r="G696" s="197"/>
      <c r="H696" s="197"/>
      <c r="I696" s="197"/>
      <c r="J696" s="197"/>
      <c r="K696" s="197"/>
      <c r="L696" s="197"/>
      <c r="M696" s="197"/>
      <c r="N696" s="197"/>
      <c r="O696" s="197"/>
      <c r="P696" s="212"/>
    </row>
    <row r="697" spans="3:16" x14ac:dyDescent="0.2">
      <c r="C697" s="197"/>
      <c r="D697" s="197"/>
      <c r="E697" s="197"/>
      <c r="F697" s="197"/>
      <c r="G697" s="197"/>
      <c r="H697" s="197"/>
      <c r="I697" s="197"/>
      <c r="J697" s="197"/>
      <c r="K697" s="197"/>
      <c r="L697" s="197"/>
      <c r="M697" s="197"/>
      <c r="N697" s="197"/>
      <c r="O697" s="197"/>
      <c r="P697" s="212"/>
    </row>
    <row r="698" spans="3:16" x14ac:dyDescent="0.2">
      <c r="C698" s="197"/>
      <c r="D698" s="197"/>
      <c r="E698" s="197"/>
      <c r="F698" s="197"/>
      <c r="G698" s="197"/>
      <c r="H698" s="197"/>
      <c r="I698" s="197"/>
      <c r="J698" s="197"/>
      <c r="K698" s="197"/>
      <c r="L698" s="197"/>
      <c r="M698" s="197"/>
      <c r="N698" s="197"/>
      <c r="O698" s="197"/>
      <c r="P698" s="212"/>
    </row>
    <row r="699" spans="3:16" x14ac:dyDescent="0.2">
      <c r="C699" s="197"/>
      <c r="D699" s="197"/>
      <c r="E699" s="197"/>
      <c r="F699" s="197"/>
      <c r="G699" s="197"/>
      <c r="H699" s="197"/>
      <c r="I699" s="197"/>
      <c r="J699" s="197"/>
      <c r="K699" s="197"/>
      <c r="L699" s="197"/>
      <c r="M699" s="197"/>
      <c r="N699" s="197"/>
      <c r="O699" s="197"/>
      <c r="P699" s="212"/>
    </row>
    <row r="700" spans="3:16" x14ac:dyDescent="0.2">
      <c r="C700" s="197"/>
      <c r="D700" s="197"/>
      <c r="E700" s="197"/>
      <c r="F700" s="197"/>
      <c r="G700" s="197"/>
      <c r="H700" s="197"/>
      <c r="I700" s="197"/>
      <c r="J700" s="197"/>
      <c r="K700" s="197"/>
      <c r="L700" s="197"/>
      <c r="M700" s="197"/>
      <c r="N700" s="197"/>
      <c r="O700" s="197"/>
      <c r="P700" s="212"/>
    </row>
    <row r="701" spans="3:16" x14ac:dyDescent="0.2">
      <c r="C701" s="197"/>
      <c r="D701" s="197"/>
      <c r="E701" s="197"/>
      <c r="F701" s="197"/>
      <c r="G701" s="197"/>
      <c r="H701" s="197"/>
      <c r="I701" s="197"/>
      <c r="J701" s="197"/>
      <c r="K701" s="197"/>
      <c r="L701" s="197"/>
      <c r="M701" s="197"/>
      <c r="N701" s="197"/>
      <c r="O701" s="197"/>
      <c r="P701" s="212"/>
    </row>
    <row r="702" spans="3:16" x14ac:dyDescent="0.2">
      <c r="C702" s="197"/>
      <c r="D702" s="197"/>
      <c r="E702" s="197"/>
      <c r="F702" s="197"/>
      <c r="G702" s="197"/>
      <c r="H702" s="197"/>
      <c r="I702" s="197"/>
      <c r="J702" s="197"/>
      <c r="K702" s="197"/>
      <c r="L702" s="197"/>
      <c r="M702" s="197"/>
      <c r="N702" s="197"/>
      <c r="O702" s="197"/>
      <c r="P702" s="212"/>
    </row>
    <row r="703" spans="3:16" x14ac:dyDescent="0.2">
      <c r="C703" s="197"/>
      <c r="D703" s="197"/>
      <c r="E703" s="197"/>
      <c r="F703" s="197"/>
      <c r="G703" s="197"/>
      <c r="H703" s="197"/>
      <c r="I703" s="197"/>
      <c r="J703" s="197"/>
      <c r="K703" s="197"/>
      <c r="L703" s="197"/>
      <c r="M703" s="197"/>
      <c r="N703" s="197"/>
      <c r="O703" s="197"/>
      <c r="P703" s="212"/>
    </row>
    <row r="704" spans="3:16" x14ac:dyDescent="0.2">
      <c r="C704" s="197"/>
      <c r="D704" s="197"/>
      <c r="E704" s="197"/>
      <c r="F704" s="197"/>
      <c r="G704" s="197"/>
      <c r="H704" s="197"/>
      <c r="I704" s="197"/>
      <c r="J704" s="197"/>
      <c r="K704" s="197"/>
      <c r="L704" s="197"/>
      <c r="M704" s="197"/>
      <c r="N704" s="197"/>
      <c r="O704" s="197"/>
      <c r="P704" s="212"/>
    </row>
    <row r="705" spans="3:16" x14ac:dyDescent="0.2">
      <c r="C705" s="197"/>
      <c r="D705" s="197"/>
      <c r="E705" s="197"/>
      <c r="F705" s="197"/>
      <c r="G705" s="197"/>
      <c r="H705" s="197"/>
      <c r="I705" s="197"/>
      <c r="J705" s="197"/>
      <c r="K705" s="197"/>
      <c r="L705" s="197"/>
      <c r="M705" s="197"/>
      <c r="N705" s="197"/>
      <c r="O705" s="197"/>
      <c r="P705" s="212"/>
    </row>
    <row r="706" spans="3:16" x14ac:dyDescent="0.2">
      <c r="C706" s="197"/>
      <c r="D706" s="197"/>
      <c r="E706" s="197"/>
      <c r="F706" s="197"/>
      <c r="G706" s="197"/>
      <c r="H706" s="197"/>
      <c r="I706" s="197"/>
      <c r="J706" s="197"/>
      <c r="K706" s="197"/>
      <c r="L706" s="197"/>
      <c r="M706" s="197"/>
      <c r="N706" s="197"/>
      <c r="O706" s="197"/>
      <c r="P706" s="212"/>
    </row>
    <row r="707" spans="3:16" x14ac:dyDescent="0.2">
      <c r="C707" s="197"/>
      <c r="D707" s="197"/>
      <c r="E707" s="197"/>
      <c r="F707" s="197"/>
      <c r="G707" s="197"/>
      <c r="H707" s="197"/>
      <c r="I707" s="197"/>
      <c r="J707" s="197"/>
      <c r="K707" s="197"/>
      <c r="L707" s="197"/>
      <c r="M707" s="197"/>
      <c r="N707" s="197"/>
      <c r="O707" s="197"/>
      <c r="P707" s="212"/>
    </row>
    <row r="708" spans="3:16" x14ac:dyDescent="0.2">
      <c r="C708" s="197"/>
      <c r="D708" s="197"/>
      <c r="E708" s="197"/>
      <c r="F708" s="197"/>
      <c r="G708" s="197"/>
      <c r="H708" s="197"/>
      <c r="I708" s="197"/>
      <c r="J708" s="197"/>
      <c r="K708" s="197"/>
      <c r="L708" s="197"/>
      <c r="M708" s="197"/>
      <c r="N708" s="197"/>
      <c r="O708" s="197"/>
      <c r="P708" s="212"/>
    </row>
    <row r="709" spans="3:16" x14ac:dyDescent="0.2">
      <c r="C709" s="197"/>
      <c r="D709" s="197"/>
      <c r="E709" s="197"/>
      <c r="F709" s="197"/>
      <c r="G709" s="197"/>
      <c r="H709" s="197"/>
      <c r="I709" s="197"/>
      <c r="J709" s="197"/>
      <c r="K709" s="197"/>
      <c r="L709" s="197"/>
      <c r="M709" s="197"/>
      <c r="N709" s="197"/>
      <c r="O709" s="197"/>
      <c r="P709" s="212"/>
    </row>
    <row r="710" spans="3:16" x14ac:dyDescent="0.2">
      <c r="C710" s="197"/>
      <c r="D710" s="197"/>
      <c r="E710" s="197"/>
      <c r="F710" s="197"/>
      <c r="G710" s="197"/>
      <c r="H710" s="197"/>
      <c r="I710" s="197"/>
      <c r="J710" s="197"/>
      <c r="K710" s="197"/>
      <c r="L710" s="197"/>
      <c r="M710" s="197"/>
      <c r="N710" s="197"/>
      <c r="O710" s="197"/>
      <c r="P710" s="212"/>
    </row>
    <row r="711" spans="3:16" x14ac:dyDescent="0.2">
      <c r="C711" s="197"/>
      <c r="D711" s="197"/>
      <c r="E711" s="197"/>
      <c r="F711" s="197"/>
      <c r="G711" s="197"/>
      <c r="H711" s="197"/>
      <c r="I711" s="197"/>
      <c r="J711" s="197"/>
      <c r="K711" s="197"/>
      <c r="L711" s="197"/>
      <c r="M711" s="197"/>
      <c r="N711" s="197"/>
      <c r="O711" s="197"/>
      <c r="P711" s="212"/>
    </row>
    <row r="712" spans="3:16" x14ac:dyDescent="0.2">
      <c r="C712" s="197"/>
      <c r="D712" s="197"/>
      <c r="E712" s="197"/>
      <c r="F712" s="197"/>
      <c r="G712" s="197"/>
      <c r="H712" s="197"/>
      <c r="I712" s="197"/>
      <c r="J712" s="197"/>
      <c r="K712" s="197"/>
      <c r="L712" s="197"/>
      <c r="M712" s="197"/>
      <c r="N712" s="197"/>
      <c r="O712" s="197"/>
      <c r="P712" s="212"/>
    </row>
    <row r="713" spans="3:16" x14ac:dyDescent="0.2">
      <c r="C713" s="197"/>
      <c r="D713" s="197"/>
      <c r="E713" s="197"/>
      <c r="F713" s="197"/>
      <c r="G713" s="197"/>
      <c r="H713" s="197"/>
      <c r="I713" s="197"/>
      <c r="J713" s="197"/>
      <c r="K713" s="197"/>
      <c r="L713" s="197"/>
      <c r="M713" s="197"/>
      <c r="N713" s="197"/>
      <c r="O713" s="197"/>
      <c r="P713" s="212"/>
    </row>
    <row r="714" spans="3:16" x14ac:dyDescent="0.2">
      <c r="C714" s="197"/>
      <c r="D714" s="197"/>
      <c r="E714" s="197"/>
      <c r="F714" s="197"/>
      <c r="G714" s="197"/>
      <c r="H714" s="197"/>
      <c r="I714" s="197"/>
      <c r="J714" s="197"/>
      <c r="K714" s="197"/>
      <c r="L714" s="197"/>
      <c r="M714" s="197"/>
      <c r="N714" s="197"/>
      <c r="O714" s="197"/>
      <c r="P714" s="212"/>
    </row>
    <row r="715" spans="3:16" x14ac:dyDescent="0.2">
      <c r="C715" s="197"/>
      <c r="D715" s="197"/>
      <c r="E715" s="197"/>
      <c r="F715" s="197"/>
      <c r="G715" s="197"/>
      <c r="H715" s="197"/>
      <c r="I715" s="197"/>
      <c r="J715" s="197"/>
      <c r="K715" s="197"/>
      <c r="L715" s="197"/>
      <c r="M715" s="197"/>
      <c r="N715" s="197"/>
      <c r="O715" s="197"/>
      <c r="P715" s="212"/>
    </row>
    <row r="716" spans="3:16" x14ac:dyDescent="0.2">
      <c r="C716" s="197"/>
      <c r="D716" s="197"/>
      <c r="E716" s="197"/>
      <c r="F716" s="197"/>
      <c r="G716" s="197"/>
      <c r="H716" s="197"/>
      <c r="I716" s="197"/>
      <c r="J716" s="197"/>
      <c r="K716" s="197"/>
      <c r="L716" s="197"/>
      <c r="M716" s="197"/>
      <c r="N716" s="197"/>
      <c r="O716" s="197"/>
      <c r="P716" s="212"/>
    </row>
    <row r="717" spans="3:16" x14ac:dyDescent="0.2">
      <c r="C717" s="197"/>
      <c r="D717" s="197"/>
      <c r="E717" s="197"/>
      <c r="F717" s="197"/>
      <c r="G717" s="197"/>
      <c r="H717" s="197"/>
      <c r="I717" s="197"/>
      <c r="J717" s="197"/>
      <c r="K717" s="197"/>
      <c r="L717" s="197"/>
      <c r="M717" s="197"/>
      <c r="N717" s="197"/>
      <c r="O717" s="197"/>
      <c r="P717" s="212"/>
    </row>
    <row r="718" spans="3:16" x14ac:dyDescent="0.2">
      <c r="C718" s="197"/>
      <c r="D718" s="197"/>
      <c r="E718" s="197"/>
      <c r="F718" s="197"/>
      <c r="G718" s="197"/>
      <c r="H718" s="197"/>
      <c r="I718" s="197"/>
      <c r="J718" s="197"/>
      <c r="K718" s="197"/>
      <c r="L718" s="197"/>
      <c r="M718" s="197"/>
      <c r="N718" s="197"/>
      <c r="O718" s="197"/>
      <c r="P718" s="212"/>
    </row>
    <row r="719" spans="3:16" x14ac:dyDescent="0.2">
      <c r="C719" s="197"/>
      <c r="D719" s="197"/>
      <c r="E719" s="197"/>
      <c r="F719" s="197"/>
      <c r="G719" s="197"/>
      <c r="H719" s="197"/>
      <c r="I719" s="197"/>
      <c r="J719" s="197"/>
      <c r="K719" s="197"/>
      <c r="L719" s="197"/>
      <c r="M719" s="197"/>
      <c r="N719" s="197"/>
      <c r="O719" s="197"/>
      <c r="P719" s="212"/>
    </row>
    <row r="720" spans="3:16" x14ac:dyDescent="0.2">
      <c r="C720" s="197"/>
      <c r="D720" s="197"/>
      <c r="E720" s="197"/>
      <c r="F720" s="197"/>
      <c r="G720" s="197"/>
      <c r="H720" s="197"/>
      <c r="I720" s="197"/>
      <c r="J720" s="197"/>
      <c r="K720" s="197"/>
      <c r="L720" s="197"/>
      <c r="M720" s="197"/>
      <c r="N720" s="197"/>
      <c r="O720" s="197"/>
      <c r="P720" s="212"/>
    </row>
    <row r="721" spans="3:16" x14ac:dyDescent="0.2">
      <c r="C721" s="197"/>
      <c r="D721" s="197"/>
      <c r="E721" s="197"/>
      <c r="F721" s="197"/>
      <c r="G721" s="197"/>
      <c r="H721" s="197"/>
      <c r="I721" s="197"/>
      <c r="J721" s="197"/>
      <c r="K721" s="197"/>
      <c r="L721" s="197"/>
      <c r="M721" s="197"/>
      <c r="N721" s="197"/>
      <c r="O721" s="197"/>
      <c r="P721" s="212"/>
    </row>
    <row r="722" spans="3:16" x14ac:dyDescent="0.2">
      <c r="C722" s="197"/>
      <c r="D722" s="197"/>
      <c r="E722" s="197"/>
      <c r="F722" s="197"/>
      <c r="G722" s="197"/>
      <c r="H722" s="197"/>
      <c r="I722" s="197"/>
      <c r="J722" s="197"/>
      <c r="K722" s="197"/>
      <c r="L722" s="197"/>
      <c r="M722" s="197"/>
      <c r="N722" s="197"/>
      <c r="O722" s="197"/>
      <c r="P722" s="212"/>
    </row>
    <row r="723" spans="3:16" x14ac:dyDescent="0.2">
      <c r="C723" s="197"/>
      <c r="D723" s="197"/>
      <c r="E723" s="197"/>
      <c r="F723" s="197"/>
      <c r="G723" s="197"/>
      <c r="H723" s="197"/>
      <c r="I723" s="197"/>
      <c r="J723" s="197"/>
      <c r="K723" s="197"/>
      <c r="L723" s="197"/>
      <c r="M723" s="197"/>
      <c r="N723" s="197"/>
      <c r="O723" s="197"/>
      <c r="P723" s="212"/>
    </row>
    <row r="724" spans="3:16" x14ac:dyDescent="0.2">
      <c r="C724" s="197"/>
      <c r="D724" s="197"/>
      <c r="E724" s="197"/>
      <c r="F724" s="197"/>
      <c r="G724" s="197"/>
      <c r="H724" s="197"/>
      <c r="I724" s="197"/>
      <c r="J724" s="197"/>
      <c r="K724" s="197"/>
      <c r="L724" s="197"/>
      <c r="M724" s="197"/>
      <c r="N724" s="197"/>
      <c r="O724" s="197"/>
      <c r="P724" s="212"/>
    </row>
    <row r="725" spans="3:16" x14ac:dyDescent="0.2">
      <c r="C725" s="197"/>
      <c r="D725" s="197"/>
      <c r="E725" s="197"/>
      <c r="F725" s="197"/>
      <c r="G725" s="197"/>
      <c r="H725" s="197"/>
      <c r="I725" s="197"/>
      <c r="J725" s="197"/>
      <c r="K725" s="197"/>
      <c r="L725" s="197"/>
      <c r="M725" s="197"/>
      <c r="N725" s="197"/>
      <c r="O725" s="197"/>
      <c r="P725" s="212"/>
    </row>
    <row r="726" spans="3:16" x14ac:dyDescent="0.2">
      <c r="C726" s="197"/>
      <c r="D726" s="197"/>
      <c r="E726" s="197"/>
      <c r="F726" s="197"/>
      <c r="G726" s="197"/>
      <c r="H726" s="197"/>
      <c r="I726" s="197"/>
      <c r="J726" s="197"/>
      <c r="K726" s="197"/>
      <c r="L726" s="197"/>
      <c r="M726" s="197"/>
      <c r="N726" s="197"/>
      <c r="O726" s="197"/>
      <c r="P726" s="212"/>
    </row>
    <row r="727" spans="3:16" x14ac:dyDescent="0.2">
      <c r="C727" s="197"/>
      <c r="D727" s="197"/>
      <c r="E727" s="197"/>
      <c r="F727" s="197"/>
      <c r="G727" s="197"/>
      <c r="H727" s="197"/>
      <c r="I727" s="197"/>
      <c r="J727" s="197"/>
      <c r="K727" s="197"/>
      <c r="L727" s="197"/>
      <c r="M727" s="197"/>
      <c r="N727" s="197"/>
      <c r="O727" s="197"/>
      <c r="P727" s="212"/>
    </row>
    <row r="728" spans="3:16" x14ac:dyDescent="0.2">
      <c r="C728" s="197"/>
      <c r="D728" s="197"/>
      <c r="E728" s="197"/>
      <c r="F728" s="197"/>
      <c r="G728" s="197"/>
      <c r="H728" s="197"/>
      <c r="I728" s="197"/>
      <c r="J728" s="197"/>
      <c r="K728" s="197"/>
      <c r="L728" s="197"/>
      <c r="M728" s="197"/>
      <c r="N728" s="197"/>
      <c r="O728" s="197"/>
      <c r="P728" s="212"/>
    </row>
    <row r="729" spans="3:16" x14ac:dyDescent="0.2">
      <c r="C729" s="197"/>
      <c r="D729" s="197"/>
      <c r="E729" s="197"/>
      <c r="F729" s="197"/>
      <c r="G729" s="197"/>
      <c r="H729" s="197"/>
      <c r="I729" s="197"/>
      <c r="J729" s="197"/>
      <c r="K729" s="197"/>
      <c r="L729" s="197"/>
      <c r="M729" s="197"/>
      <c r="N729" s="197"/>
      <c r="O729" s="197"/>
      <c r="P729" s="212"/>
    </row>
    <row r="730" spans="3:16" x14ac:dyDescent="0.2">
      <c r="C730" s="197"/>
      <c r="D730" s="197"/>
      <c r="E730" s="197"/>
      <c r="F730" s="197"/>
      <c r="G730" s="197"/>
      <c r="H730" s="197"/>
      <c r="I730" s="197"/>
      <c r="J730" s="197"/>
      <c r="K730" s="197"/>
      <c r="L730" s="197"/>
      <c r="M730" s="197"/>
      <c r="N730" s="197"/>
      <c r="O730" s="197"/>
      <c r="P730" s="212"/>
    </row>
    <row r="731" spans="3:16" x14ac:dyDescent="0.2">
      <c r="C731" s="197"/>
      <c r="D731" s="197"/>
      <c r="E731" s="197"/>
      <c r="F731" s="197"/>
      <c r="G731" s="197"/>
      <c r="H731" s="197"/>
      <c r="I731" s="197"/>
      <c r="J731" s="197"/>
      <c r="K731" s="197"/>
      <c r="L731" s="197"/>
      <c r="M731" s="197"/>
      <c r="N731" s="197"/>
      <c r="O731" s="197"/>
      <c r="P731" s="212"/>
    </row>
    <row r="732" spans="3:16" x14ac:dyDescent="0.2">
      <c r="C732" s="197"/>
      <c r="D732" s="197"/>
      <c r="E732" s="197"/>
      <c r="F732" s="197"/>
      <c r="G732" s="197"/>
      <c r="H732" s="197"/>
      <c r="I732" s="197"/>
      <c r="J732" s="197"/>
      <c r="K732" s="197"/>
      <c r="L732" s="197"/>
      <c r="M732" s="197"/>
      <c r="N732" s="197"/>
      <c r="O732" s="197"/>
      <c r="P732" s="212"/>
    </row>
    <row r="733" spans="3:16" x14ac:dyDescent="0.2">
      <c r="C733" s="197"/>
      <c r="D733" s="197"/>
      <c r="E733" s="197"/>
      <c r="F733" s="197"/>
      <c r="G733" s="197"/>
      <c r="H733" s="197"/>
      <c r="I733" s="197"/>
      <c r="J733" s="197"/>
      <c r="K733" s="197"/>
      <c r="L733" s="197"/>
      <c r="M733" s="197"/>
      <c r="N733" s="197"/>
      <c r="O733" s="197"/>
      <c r="P733" s="212"/>
    </row>
    <row r="734" spans="3:16" x14ac:dyDescent="0.2">
      <c r="C734" s="197"/>
      <c r="D734" s="197"/>
      <c r="E734" s="197"/>
      <c r="F734" s="197"/>
      <c r="G734" s="197"/>
      <c r="H734" s="197"/>
      <c r="I734" s="197"/>
      <c r="J734" s="197"/>
      <c r="K734" s="197"/>
      <c r="L734" s="197"/>
      <c r="M734" s="197"/>
      <c r="N734" s="197"/>
      <c r="O734" s="197"/>
      <c r="P734" s="212"/>
    </row>
    <row r="735" spans="3:16" x14ac:dyDescent="0.2">
      <c r="C735" s="197"/>
      <c r="D735" s="197"/>
      <c r="E735" s="197"/>
      <c r="F735" s="197"/>
      <c r="G735" s="197"/>
      <c r="H735" s="197"/>
      <c r="I735" s="197"/>
      <c r="J735" s="197"/>
      <c r="K735" s="197"/>
      <c r="L735" s="197"/>
      <c r="M735" s="197"/>
      <c r="N735" s="197"/>
      <c r="O735" s="197"/>
      <c r="P735" s="212"/>
    </row>
    <row r="736" spans="3:16" x14ac:dyDescent="0.2">
      <c r="C736" s="197"/>
      <c r="D736" s="197"/>
      <c r="E736" s="197"/>
      <c r="F736" s="197"/>
      <c r="G736" s="197"/>
      <c r="H736" s="197"/>
      <c r="I736" s="197"/>
      <c r="J736" s="197"/>
      <c r="K736" s="197"/>
      <c r="L736" s="197"/>
      <c r="M736" s="197"/>
      <c r="N736" s="197"/>
      <c r="O736" s="197"/>
      <c r="P736" s="212"/>
    </row>
    <row r="737" spans="3:16" x14ac:dyDescent="0.2">
      <c r="C737" s="197"/>
      <c r="D737" s="197"/>
      <c r="E737" s="197"/>
      <c r="F737" s="197"/>
      <c r="G737" s="197"/>
      <c r="H737" s="197"/>
      <c r="I737" s="197"/>
      <c r="J737" s="197"/>
      <c r="K737" s="197"/>
      <c r="L737" s="197"/>
      <c r="M737" s="197"/>
      <c r="N737" s="197"/>
      <c r="O737" s="197"/>
      <c r="P737" s="212"/>
    </row>
    <row r="738" spans="3:16" x14ac:dyDescent="0.2">
      <c r="C738" s="197"/>
      <c r="D738" s="197"/>
      <c r="E738" s="197"/>
      <c r="F738" s="197"/>
      <c r="G738" s="197"/>
      <c r="H738" s="197"/>
      <c r="I738" s="197"/>
      <c r="J738" s="197"/>
      <c r="K738" s="197"/>
      <c r="L738" s="197"/>
      <c r="M738" s="197"/>
      <c r="N738" s="197"/>
      <c r="O738" s="197"/>
      <c r="P738" s="212"/>
    </row>
    <row r="739" spans="3:16" x14ac:dyDescent="0.2">
      <c r="C739" s="197"/>
      <c r="D739" s="197"/>
      <c r="E739" s="197"/>
      <c r="F739" s="197"/>
      <c r="G739" s="197"/>
      <c r="H739" s="197"/>
      <c r="I739" s="197"/>
      <c r="J739" s="197"/>
      <c r="K739" s="197"/>
      <c r="L739" s="197"/>
      <c r="M739" s="197"/>
      <c r="N739" s="197"/>
      <c r="O739" s="197"/>
      <c r="P739" s="212"/>
    </row>
    <row r="740" spans="3:16" x14ac:dyDescent="0.2">
      <c r="C740" s="197"/>
      <c r="D740" s="197"/>
      <c r="E740" s="197"/>
      <c r="F740" s="197"/>
      <c r="G740" s="197"/>
      <c r="H740" s="197"/>
      <c r="I740" s="197"/>
      <c r="J740" s="197"/>
      <c r="K740" s="197"/>
      <c r="L740" s="197"/>
      <c r="M740" s="197"/>
      <c r="N740" s="197"/>
      <c r="O740" s="197"/>
      <c r="P740" s="212"/>
    </row>
    <row r="741" spans="3:16" x14ac:dyDescent="0.2">
      <c r="C741" s="197"/>
      <c r="D741" s="197"/>
      <c r="E741" s="197"/>
      <c r="F741" s="197"/>
      <c r="G741" s="197"/>
      <c r="H741" s="197"/>
      <c r="I741" s="197"/>
      <c r="J741" s="197"/>
      <c r="K741" s="197"/>
      <c r="L741" s="197"/>
      <c r="M741" s="197"/>
      <c r="N741" s="197"/>
      <c r="O741" s="197"/>
      <c r="P741" s="212"/>
    </row>
    <row r="742" spans="3:16" x14ac:dyDescent="0.2">
      <c r="C742" s="197"/>
      <c r="D742" s="197"/>
      <c r="E742" s="197"/>
      <c r="F742" s="197"/>
      <c r="G742" s="197"/>
      <c r="H742" s="197"/>
      <c r="I742" s="197"/>
      <c r="J742" s="197"/>
      <c r="K742" s="197"/>
      <c r="L742" s="197"/>
      <c r="M742" s="197"/>
      <c r="N742" s="197"/>
      <c r="O742" s="197"/>
      <c r="P742" s="212"/>
    </row>
    <row r="743" spans="3:16" x14ac:dyDescent="0.2">
      <c r="C743" s="197"/>
      <c r="D743" s="197"/>
      <c r="E743" s="197"/>
      <c r="F743" s="197"/>
      <c r="G743" s="197"/>
      <c r="H743" s="197"/>
      <c r="I743" s="197"/>
      <c r="J743" s="197"/>
      <c r="K743" s="197"/>
      <c r="L743" s="197"/>
      <c r="M743" s="197"/>
      <c r="N743" s="197"/>
      <c r="O743" s="197"/>
      <c r="P743" s="212"/>
    </row>
    <row r="744" spans="3:16" x14ac:dyDescent="0.2">
      <c r="C744" s="197"/>
      <c r="D744" s="197"/>
      <c r="E744" s="197"/>
      <c r="F744" s="197"/>
      <c r="G744" s="197"/>
      <c r="H744" s="197"/>
      <c r="I744" s="197"/>
      <c r="J744" s="197"/>
      <c r="K744" s="197"/>
      <c r="L744" s="197"/>
      <c r="M744" s="197"/>
      <c r="N744" s="197"/>
      <c r="O744" s="197"/>
      <c r="P744" s="212"/>
    </row>
    <row r="745" spans="3:16" x14ac:dyDescent="0.2">
      <c r="C745" s="197"/>
      <c r="D745" s="197"/>
      <c r="E745" s="197"/>
      <c r="F745" s="197"/>
      <c r="G745" s="197"/>
      <c r="H745" s="197"/>
      <c r="I745" s="197"/>
      <c r="J745" s="197"/>
      <c r="K745" s="197"/>
      <c r="L745" s="197"/>
      <c r="M745" s="197"/>
      <c r="N745" s="197"/>
      <c r="O745" s="197"/>
      <c r="P745" s="212"/>
    </row>
    <row r="746" spans="3:16" x14ac:dyDescent="0.2">
      <c r="C746" s="197"/>
      <c r="D746" s="197"/>
      <c r="E746" s="197"/>
      <c r="F746" s="197"/>
      <c r="G746" s="197"/>
      <c r="H746" s="197"/>
      <c r="I746" s="197"/>
      <c r="J746" s="197"/>
      <c r="K746" s="197"/>
      <c r="L746" s="197"/>
      <c r="M746" s="197"/>
      <c r="N746" s="197"/>
      <c r="O746" s="197"/>
      <c r="P746" s="212"/>
    </row>
    <row r="747" spans="3:16" x14ac:dyDescent="0.2">
      <c r="C747" s="197"/>
      <c r="D747" s="197"/>
      <c r="E747" s="197"/>
      <c r="F747" s="197"/>
      <c r="G747" s="197"/>
      <c r="H747" s="197"/>
      <c r="I747" s="197"/>
      <c r="J747" s="197"/>
      <c r="K747" s="197"/>
      <c r="L747" s="197"/>
      <c r="M747" s="197"/>
      <c r="N747" s="197"/>
      <c r="O747" s="197"/>
      <c r="P747" s="212"/>
    </row>
    <row r="748" spans="3:16" x14ac:dyDescent="0.2">
      <c r="C748" s="197"/>
      <c r="D748" s="197"/>
      <c r="E748" s="197"/>
      <c r="F748" s="197"/>
      <c r="G748" s="197"/>
      <c r="H748" s="197"/>
      <c r="I748" s="197"/>
      <c r="J748" s="197"/>
      <c r="K748" s="197"/>
      <c r="L748" s="197"/>
      <c r="M748" s="197"/>
      <c r="N748" s="197"/>
      <c r="O748" s="197"/>
      <c r="P748" s="212"/>
    </row>
    <row r="749" spans="3:16" x14ac:dyDescent="0.2">
      <c r="C749" s="197"/>
      <c r="D749" s="197"/>
      <c r="E749" s="197"/>
      <c r="F749" s="197"/>
      <c r="G749" s="197"/>
      <c r="H749" s="197"/>
      <c r="I749" s="197"/>
      <c r="J749" s="197"/>
      <c r="K749" s="197"/>
      <c r="L749" s="197"/>
      <c r="M749" s="197"/>
      <c r="N749" s="197"/>
      <c r="O749" s="197"/>
      <c r="P749" s="212"/>
    </row>
    <row r="750" spans="3:16" x14ac:dyDescent="0.2">
      <c r="C750" s="197"/>
      <c r="D750" s="197"/>
      <c r="E750" s="197"/>
      <c r="F750" s="197"/>
      <c r="G750" s="197"/>
      <c r="H750" s="197"/>
      <c r="I750" s="197"/>
      <c r="J750" s="197"/>
      <c r="K750" s="197"/>
      <c r="L750" s="197"/>
      <c r="M750" s="197"/>
      <c r="N750" s="197"/>
      <c r="O750" s="197"/>
      <c r="P750" s="212"/>
    </row>
    <row r="751" spans="3:16" x14ac:dyDescent="0.2">
      <c r="C751" s="197"/>
      <c r="D751" s="197"/>
      <c r="E751" s="197"/>
      <c r="F751" s="197"/>
      <c r="G751" s="197"/>
      <c r="H751" s="197"/>
      <c r="I751" s="197"/>
      <c r="J751" s="197"/>
      <c r="K751" s="197"/>
      <c r="L751" s="197"/>
      <c r="M751" s="197"/>
      <c r="N751" s="197"/>
      <c r="O751" s="197"/>
      <c r="P751" s="212"/>
    </row>
    <row r="752" spans="3:16" x14ac:dyDescent="0.2">
      <c r="C752" s="197"/>
      <c r="D752" s="197"/>
      <c r="E752" s="197"/>
      <c r="F752" s="197"/>
      <c r="G752" s="197"/>
      <c r="H752" s="197"/>
      <c r="I752" s="197"/>
      <c r="J752" s="197"/>
      <c r="K752" s="197"/>
      <c r="L752" s="197"/>
      <c r="M752" s="197"/>
      <c r="N752" s="197"/>
      <c r="O752" s="197"/>
      <c r="P752" s="212"/>
    </row>
    <row r="753" spans="3:16" x14ac:dyDescent="0.2">
      <c r="C753" s="197"/>
      <c r="D753" s="197"/>
      <c r="E753" s="197"/>
      <c r="F753" s="197"/>
      <c r="G753" s="197"/>
      <c r="H753" s="197"/>
      <c r="I753" s="197"/>
      <c r="J753" s="197"/>
      <c r="K753" s="197"/>
      <c r="L753" s="197"/>
      <c r="M753" s="197"/>
      <c r="N753" s="197"/>
      <c r="O753" s="197"/>
      <c r="P753" s="212"/>
    </row>
    <row r="754" spans="3:16" x14ac:dyDescent="0.2">
      <c r="C754" s="197"/>
      <c r="D754" s="197"/>
      <c r="E754" s="197"/>
      <c r="F754" s="197"/>
      <c r="G754" s="197"/>
      <c r="H754" s="197"/>
      <c r="I754" s="197"/>
      <c r="J754" s="197"/>
      <c r="K754" s="197"/>
      <c r="L754" s="197"/>
      <c r="M754" s="197"/>
      <c r="N754" s="197"/>
      <c r="O754" s="197"/>
      <c r="P754" s="212"/>
    </row>
    <row r="755" spans="3:16" x14ac:dyDescent="0.2">
      <c r="C755" s="197"/>
      <c r="D755" s="197"/>
      <c r="E755" s="197"/>
      <c r="F755" s="197"/>
      <c r="G755" s="197"/>
      <c r="H755" s="197"/>
      <c r="I755" s="197"/>
      <c r="J755" s="197"/>
      <c r="K755" s="197"/>
      <c r="L755" s="197"/>
      <c r="M755" s="197"/>
      <c r="N755" s="197"/>
      <c r="O755" s="197"/>
      <c r="P755" s="212"/>
    </row>
    <row r="756" spans="3:16" x14ac:dyDescent="0.2">
      <c r="C756" s="197"/>
      <c r="D756" s="197"/>
      <c r="E756" s="197"/>
      <c r="F756" s="197"/>
      <c r="G756" s="197"/>
      <c r="H756" s="197"/>
      <c r="I756" s="197"/>
      <c r="J756" s="197"/>
      <c r="K756" s="197"/>
      <c r="L756" s="197"/>
      <c r="M756" s="197"/>
      <c r="N756" s="197"/>
      <c r="O756" s="197"/>
      <c r="P756" s="212"/>
    </row>
    <row r="757" spans="3:16" x14ac:dyDescent="0.2">
      <c r="C757" s="197"/>
      <c r="D757" s="197"/>
      <c r="E757" s="197"/>
      <c r="F757" s="197"/>
      <c r="G757" s="197"/>
      <c r="H757" s="197"/>
      <c r="I757" s="197"/>
      <c r="J757" s="197"/>
      <c r="K757" s="197"/>
      <c r="L757" s="197"/>
      <c r="M757" s="197"/>
      <c r="N757" s="197"/>
      <c r="O757" s="197"/>
      <c r="P757" s="212"/>
    </row>
    <row r="758" spans="3:16" x14ac:dyDescent="0.2">
      <c r="C758" s="197"/>
      <c r="D758" s="197"/>
      <c r="E758" s="197"/>
      <c r="F758" s="197"/>
      <c r="G758" s="197"/>
      <c r="H758" s="197"/>
      <c r="I758" s="197"/>
      <c r="J758" s="197"/>
      <c r="K758" s="197"/>
      <c r="L758" s="197"/>
      <c r="M758" s="197"/>
      <c r="N758" s="197"/>
      <c r="O758" s="197"/>
      <c r="P758" s="212"/>
    </row>
    <row r="759" spans="3:16" x14ac:dyDescent="0.2">
      <c r="C759" s="197"/>
      <c r="D759" s="197"/>
      <c r="E759" s="197"/>
      <c r="F759" s="197"/>
      <c r="G759" s="197"/>
      <c r="H759" s="197"/>
      <c r="I759" s="197"/>
      <c r="J759" s="197"/>
      <c r="K759" s="197"/>
      <c r="L759" s="197"/>
      <c r="M759" s="197"/>
      <c r="N759" s="197"/>
      <c r="O759" s="197"/>
      <c r="P759" s="212"/>
    </row>
    <row r="760" spans="3:16" x14ac:dyDescent="0.2">
      <c r="C760" s="197"/>
      <c r="D760" s="197"/>
      <c r="E760" s="197"/>
      <c r="F760" s="197"/>
      <c r="G760" s="197"/>
      <c r="H760" s="197"/>
      <c r="I760" s="197"/>
      <c r="J760" s="197"/>
      <c r="K760" s="197"/>
      <c r="L760" s="197"/>
      <c r="M760" s="197"/>
      <c r="N760" s="197"/>
      <c r="O760" s="197"/>
      <c r="P760" s="212"/>
    </row>
    <row r="761" spans="3:16" x14ac:dyDescent="0.2">
      <c r="C761" s="197"/>
      <c r="D761" s="197"/>
      <c r="E761" s="197"/>
      <c r="F761" s="197"/>
      <c r="G761" s="197"/>
      <c r="H761" s="197"/>
      <c r="I761" s="197"/>
      <c r="J761" s="197"/>
      <c r="K761" s="197"/>
      <c r="L761" s="197"/>
      <c r="M761" s="197"/>
      <c r="N761" s="197"/>
      <c r="O761" s="197"/>
      <c r="P761" s="212"/>
    </row>
    <row r="762" spans="3:16" x14ac:dyDescent="0.2">
      <c r="C762" s="197"/>
      <c r="D762" s="197"/>
      <c r="E762" s="197"/>
      <c r="F762" s="197"/>
      <c r="G762" s="197"/>
      <c r="H762" s="197"/>
      <c r="I762" s="197"/>
      <c r="J762" s="197"/>
      <c r="K762" s="197"/>
      <c r="L762" s="197"/>
      <c r="M762" s="197"/>
      <c r="N762" s="197"/>
      <c r="O762" s="197"/>
      <c r="P762" s="212"/>
    </row>
    <row r="763" spans="3:16" x14ac:dyDescent="0.2">
      <c r="C763" s="197"/>
      <c r="D763" s="197"/>
      <c r="E763" s="197"/>
      <c r="F763" s="197"/>
      <c r="G763" s="197"/>
      <c r="H763" s="197"/>
      <c r="I763" s="197"/>
      <c r="J763" s="197"/>
      <c r="K763" s="197"/>
      <c r="L763" s="197"/>
      <c r="M763" s="197"/>
      <c r="N763" s="197"/>
      <c r="O763" s="197"/>
      <c r="P763" s="212"/>
    </row>
    <row r="764" spans="3:16" x14ac:dyDescent="0.2">
      <c r="C764" s="197"/>
      <c r="D764" s="197"/>
      <c r="E764" s="197"/>
      <c r="F764" s="197"/>
      <c r="G764" s="197"/>
      <c r="H764" s="197"/>
      <c r="I764" s="197"/>
      <c r="J764" s="197"/>
      <c r="K764" s="197"/>
      <c r="L764" s="197"/>
      <c r="M764" s="197"/>
      <c r="N764" s="197"/>
      <c r="O764" s="197"/>
      <c r="P764" s="212"/>
    </row>
    <row r="765" spans="3:16" x14ac:dyDescent="0.2">
      <c r="C765" s="197"/>
      <c r="D765" s="197"/>
      <c r="E765" s="197"/>
      <c r="F765" s="197"/>
      <c r="G765" s="197"/>
      <c r="H765" s="197"/>
      <c r="I765" s="197"/>
      <c r="J765" s="197"/>
      <c r="K765" s="197"/>
      <c r="L765" s="197"/>
      <c r="M765" s="197"/>
      <c r="N765" s="197"/>
      <c r="O765" s="197"/>
      <c r="P765" s="212"/>
    </row>
    <row r="766" spans="3:16" x14ac:dyDescent="0.2">
      <c r="C766" s="197"/>
      <c r="D766" s="197"/>
      <c r="E766" s="197"/>
      <c r="F766" s="197"/>
      <c r="G766" s="197"/>
      <c r="H766" s="197"/>
      <c r="I766" s="197"/>
      <c r="J766" s="197"/>
      <c r="K766" s="197"/>
      <c r="L766" s="197"/>
      <c r="M766" s="197"/>
      <c r="N766" s="197"/>
      <c r="O766" s="197"/>
      <c r="P766" s="212"/>
    </row>
    <row r="767" spans="3:16" x14ac:dyDescent="0.2">
      <c r="C767" s="197"/>
      <c r="D767" s="197"/>
      <c r="E767" s="197"/>
      <c r="F767" s="197"/>
      <c r="G767" s="197"/>
      <c r="H767" s="197"/>
      <c r="I767" s="197"/>
      <c r="J767" s="197"/>
      <c r="K767" s="197"/>
      <c r="L767" s="197"/>
      <c r="M767" s="197"/>
      <c r="N767" s="197"/>
      <c r="O767" s="197"/>
      <c r="P767" s="212"/>
    </row>
    <row r="768" spans="3:16" x14ac:dyDescent="0.2">
      <c r="C768" s="197"/>
      <c r="D768" s="197"/>
      <c r="E768" s="197"/>
      <c r="F768" s="197"/>
      <c r="G768" s="197"/>
      <c r="H768" s="197"/>
      <c r="I768" s="197"/>
      <c r="J768" s="197"/>
      <c r="K768" s="197"/>
      <c r="L768" s="197"/>
      <c r="M768" s="197"/>
      <c r="N768" s="197"/>
      <c r="O768" s="197"/>
      <c r="P768" s="212"/>
    </row>
    <row r="769" spans="3:16" x14ac:dyDescent="0.2">
      <c r="C769" s="197"/>
      <c r="D769" s="197"/>
      <c r="E769" s="197"/>
      <c r="F769" s="197"/>
      <c r="G769" s="197"/>
      <c r="H769" s="197"/>
      <c r="I769" s="197"/>
      <c r="J769" s="197"/>
      <c r="K769" s="197"/>
      <c r="L769" s="197"/>
      <c r="M769" s="197"/>
      <c r="N769" s="197"/>
      <c r="O769" s="197"/>
      <c r="P769" s="212"/>
    </row>
    <row r="770" spans="3:16" x14ac:dyDescent="0.2">
      <c r="C770" s="197"/>
      <c r="D770" s="197"/>
      <c r="E770" s="197"/>
      <c r="F770" s="197"/>
      <c r="G770" s="197"/>
      <c r="H770" s="197"/>
      <c r="I770" s="197"/>
      <c r="J770" s="197"/>
      <c r="K770" s="197"/>
      <c r="L770" s="197"/>
      <c r="M770" s="197"/>
      <c r="N770" s="197"/>
      <c r="O770" s="197"/>
      <c r="P770" s="212"/>
    </row>
    <row r="771" spans="3:16" x14ac:dyDescent="0.2">
      <c r="C771" s="197"/>
      <c r="D771" s="197"/>
      <c r="E771" s="197"/>
      <c r="F771" s="197"/>
      <c r="G771" s="197"/>
      <c r="H771" s="197"/>
      <c r="I771" s="197"/>
      <c r="J771" s="197"/>
      <c r="K771" s="197"/>
      <c r="L771" s="197"/>
      <c r="M771" s="197"/>
      <c r="N771" s="197"/>
      <c r="O771" s="197"/>
      <c r="P771" s="212"/>
    </row>
    <row r="772" spans="3:16" x14ac:dyDescent="0.2">
      <c r="C772" s="197"/>
      <c r="D772" s="197"/>
      <c r="E772" s="197"/>
      <c r="F772" s="197"/>
      <c r="G772" s="197"/>
      <c r="H772" s="197"/>
      <c r="I772" s="197"/>
      <c r="J772" s="197"/>
      <c r="K772" s="197"/>
      <c r="L772" s="197"/>
      <c r="M772" s="197"/>
      <c r="N772" s="197"/>
      <c r="O772" s="197"/>
      <c r="P772" s="212"/>
    </row>
    <row r="773" spans="3:16" x14ac:dyDescent="0.2">
      <c r="C773" s="197"/>
      <c r="D773" s="197"/>
      <c r="E773" s="197"/>
      <c r="F773" s="197"/>
      <c r="G773" s="197"/>
      <c r="H773" s="197"/>
      <c r="I773" s="197"/>
      <c r="J773" s="197"/>
      <c r="K773" s="197"/>
      <c r="L773" s="197"/>
      <c r="M773" s="197"/>
      <c r="N773" s="197"/>
      <c r="O773" s="197"/>
      <c r="P773" s="212"/>
    </row>
    <row r="774" spans="3:16" x14ac:dyDescent="0.2">
      <c r="C774" s="197"/>
      <c r="D774" s="197"/>
      <c r="E774" s="197"/>
      <c r="F774" s="197"/>
      <c r="G774" s="197"/>
      <c r="H774" s="197"/>
      <c r="I774" s="197"/>
      <c r="J774" s="197"/>
      <c r="K774" s="197"/>
      <c r="L774" s="197"/>
      <c r="M774" s="197"/>
      <c r="N774" s="197"/>
      <c r="O774" s="197"/>
      <c r="P774" s="212"/>
    </row>
    <row r="775" spans="3:16" x14ac:dyDescent="0.2">
      <c r="C775" s="197"/>
      <c r="D775" s="197"/>
      <c r="E775" s="197"/>
      <c r="F775" s="197"/>
      <c r="G775" s="197"/>
      <c r="H775" s="197"/>
      <c r="I775" s="197"/>
      <c r="J775" s="197"/>
      <c r="K775" s="197"/>
      <c r="L775" s="197"/>
      <c r="M775" s="197"/>
      <c r="N775" s="197"/>
      <c r="O775" s="197"/>
      <c r="P775" s="212"/>
    </row>
    <row r="776" spans="3:16" x14ac:dyDescent="0.2">
      <c r="C776" s="197"/>
      <c r="D776" s="197"/>
      <c r="E776" s="197"/>
      <c r="F776" s="197"/>
      <c r="G776" s="197"/>
      <c r="H776" s="197"/>
      <c r="I776" s="197"/>
      <c r="J776" s="197"/>
      <c r="K776" s="197"/>
      <c r="L776" s="197"/>
      <c r="M776" s="197"/>
      <c r="N776" s="197"/>
      <c r="O776" s="197"/>
      <c r="P776" s="212"/>
    </row>
    <row r="777" spans="3:16" x14ac:dyDescent="0.2">
      <c r="C777" s="197"/>
      <c r="D777" s="197"/>
      <c r="E777" s="197"/>
      <c r="F777" s="197"/>
      <c r="G777" s="197"/>
      <c r="H777" s="197"/>
      <c r="I777" s="197"/>
      <c r="J777" s="197"/>
      <c r="K777" s="197"/>
      <c r="L777" s="197"/>
      <c r="M777" s="197"/>
      <c r="N777" s="197"/>
      <c r="O777" s="197"/>
      <c r="P777" s="212"/>
    </row>
    <row r="778" spans="3:16" x14ac:dyDescent="0.2">
      <c r="C778" s="197"/>
      <c r="D778" s="197"/>
      <c r="E778" s="197"/>
      <c r="F778" s="197"/>
      <c r="G778" s="197"/>
      <c r="H778" s="197"/>
      <c r="I778" s="197"/>
      <c r="J778" s="197"/>
      <c r="K778" s="197"/>
      <c r="L778" s="197"/>
      <c r="M778" s="197"/>
      <c r="N778" s="197"/>
      <c r="O778" s="197"/>
      <c r="P778" s="212"/>
    </row>
    <row r="779" spans="3:16" x14ac:dyDescent="0.2">
      <c r="C779" s="197"/>
      <c r="D779" s="197"/>
      <c r="E779" s="197"/>
      <c r="F779" s="197"/>
      <c r="G779" s="197"/>
      <c r="H779" s="197"/>
      <c r="I779" s="197"/>
      <c r="J779" s="197"/>
      <c r="K779" s="197"/>
      <c r="L779" s="197"/>
      <c r="M779" s="197"/>
      <c r="N779" s="197"/>
      <c r="O779" s="197"/>
      <c r="P779" s="212"/>
    </row>
    <row r="780" spans="3:16" x14ac:dyDescent="0.2">
      <c r="C780" s="197"/>
      <c r="D780" s="197"/>
      <c r="E780" s="197"/>
      <c r="F780" s="197"/>
      <c r="G780" s="197"/>
      <c r="H780" s="197"/>
      <c r="I780" s="197"/>
      <c r="J780" s="197"/>
      <c r="K780" s="197"/>
      <c r="L780" s="197"/>
      <c r="M780" s="197"/>
      <c r="N780" s="197"/>
      <c r="O780" s="197"/>
      <c r="P780" s="212"/>
    </row>
    <row r="781" spans="3:16" x14ac:dyDescent="0.2">
      <c r="C781" s="197"/>
      <c r="D781" s="197"/>
      <c r="E781" s="197"/>
      <c r="F781" s="197"/>
      <c r="G781" s="197"/>
      <c r="H781" s="197"/>
      <c r="I781" s="197"/>
      <c r="J781" s="197"/>
      <c r="K781" s="197"/>
      <c r="L781" s="197"/>
      <c r="M781" s="197"/>
      <c r="N781" s="197"/>
      <c r="O781" s="197"/>
      <c r="P781" s="212"/>
    </row>
    <row r="782" spans="3:16" x14ac:dyDescent="0.2">
      <c r="C782" s="197"/>
      <c r="D782" s="197"/>
      <c r="E782" s="197"/>
      <c r="F782" s="197"/>
      <c r="G782" s="197"/>
      <c r="H782" s="197"/>
      <c r="I782" s="197"/>
      <c r="J782" s="197"/>
      <c r="K782" s="197"/>
      <c r="L782" s="197"/>
      <c r="M782" s="197"/>
      <c r="N782" s="197"/>
      <c r="O782" s="197"/>
      <c r="P782" s="212"/>
    </row>
    <row r="783" spans="3:16" x14ac:dyDescent="0.2">
      <c r="C783" s="197"/>
      <c r="D783" s="197"/>
      <c r="E783" s="197"/>
      <c r="F783" s="197"/>
      <c r="G783" s="197"/>
      <c r="H783" s="197"/>
      <c r="I783" s="197"/>
      <c r="J783" s="197"/>
      <c r="K783" s="197"/>
      <c r="L783" s="197"/>
      <c r="M783" s="197"/>
      <c r="N783" s="197"/>
      <c r="O783" s="197"/>
      <c r="P783" s="212"/>
    </row>
    <row r="784" spans="3:16" x14ac:dyDescent="0.2">
      <c r="C784" s="197"/>
      <c r="D784" s="197"/>
      <c r="E784" s="197"/>
      <c r="F784" s="197"/>
      <c r="G784" s="197"/>
      <c r="H784" s="197"/>
      <c r="I784" s="197"/>
      <c r="J784" s="197"/>
      <c r="K784" s="197"/>
      <c r="L784" s="197"/>
      <c r="M784" s="197"/>
      <c r="N784" s="197"/>
      <c r="O784" s="197"/>
      <c r="P784" s="212"/>
    </row>
    <row r="785" spans="3:16" x14ac:dyDescent="0.2">
      <c r="C785" s="197"/>
      <c r="D785" s="197"/>
      <c r="E785" s="197"/>
      <c r="F785" s="197"/>
      <c r="G785" s="197"/>
      <c r="H785" s="197"/>
      <c r="I785" s="197"/>
      <c r="J785" s="197"/>
      <c r="K785" s="197"/>
      <c r="L785" s="197"/>
      <c r="M785" s="197"/>
      <c r="N785" s="197"/>
      <c r="O785" s="197"/>
      <c r="P785" s="212"/>
    </row>
    <row r="786" spans="3:16" x14ac:dyDescent="0.2">
      <c r="C786" s="197"/>
      <c r="D786" s="197"/>
      <c r="E786" s="197"/>
      <c r="F786" s="197"/>
      <c r="G786" s="197"/>
      <c r="H786" s="197"/>
      <c r="I786" s="197"/>
      <c r="J786" s="197"/>
      <c r="K786" s="197"/>
      <c r="L786" s="197"/>
      <c r="M786" s="197"/>
      <c r="N786" s="197"/>
      <c r="O786" s="197"/>
      <c r="P786" s="212"/>
    </row>
    <row r="787" spans="3:16" x14ac:dyDescent="0.2">
      <c r="C787" s="197"/>
      <c r="D787" s="197"/>
      <c r="E787" s="197"/>
      <c r="F787" s="197"/>
      <c r="G787" s="197"/>
      <c r="H787" s="197"/>
      <c r="I787" s="197"/>
      <c r="J787" s="197"/>
      <c r="K787" s="197"/>
      <c r="L787" s="197"/>
      <c r="M787" s="197"/>
      <c r="N787" s="197"/>
      <c r="O787" s="197"/>
      <c r="P787" s="212"/>
    </row>
    <row r="788" spans="3:16" x14ac:dyDescent="0.2">
      <c r="C788" s="197"/>
      <c r="D788" s="197"/>
      <c r="E788" s="197"/>
      <c r="F788" s="197"/>
      <c r="G788" s="197"/>
      <c r="H788" s="197"/>
      <c r="I788" s="197"/>
      <c r="J788" s="197"/>
      <c r="K788" s="197"/>
      <c r="L788" s="197"/>
      <c r="M788" s="197"/>
      <c r="N788" s="197"/>
      <c r="O788" s="197"/>
      <c r="P788" s="212"/>
    </row>
    <row r="789" spans="3:16" x14ac:dyDescent="0.2">
      <c r="C789" s="197"/>
      <c r="D789" s="197"/>
      <c r="E789" s="197"/>
      <c r="F789" s="197"/>
      <c r="G789" s="197"/>
      <c r="H789" s="197"/>
      <c r="I789" s="197"/>
      <c r="J789" s="197"/>
      <c r="K789" s="197"/>
      <c r="L789" s="197"/>
      <c r="M789" s="197"/>
      <c r="N789" s="197"/>
      <c r="O789" s="197"/>
      <c r="P789" s="212"/>
    </row>
    <row r="790" spans="3:16" x14ac:dyDescent="0.2">
      <c r="C790" s="197"/>
      <c r="D790" s="197"/>
      <c r="E790" s="197"/>
      <c r="F790" s="197"/>
      <c r="G790" s="197"/>
      <c r="H790" s="197"/>
      <c r="I790" s="197"/>
      <c r="J790" s="197"/>
      <c r="K790" s="197"/>
      <c r="L790" s="197"/>
      <c r="M790" s="197"/>
      <c r="N790" s="197"/>
      <c r="O790" s="197"/>
      <c r="P790" s="212"/>
    </row>
    <row r="791" spans="3:16" x14ac:dyDescent="0.2">
      <c r="C791" s="197"/>
      <c r="D791" s="197"/>
      <c r="E791" s="197"/>
      <c r="F791" s="197"/>
      <c r="G791" s="197"/>
      <c r="H791" s="197"/>
      <c r="I791" s="197"/>
      <c r="J791" s="197"/>
      <c r="K791" s="197"/>
      <c r="L791" s="197"/>
      <c r="M791" s="197"/>
      <c r="N791" s="197"/>
      <c r="O791" s="197"/>
      <c r="P791" s="212"/>
    </row>
    <row r="792" spans="3:16" x14ac:dyDescent="0.2">
      <c r="C792" s="197"/>
      <c r="D792" s="197"/>
      <c r="E792" s="197"/>
      <c r="F792" s="197"/>
      <c r="G792" s="197"/>
      <c r="H792" s="197"/>
      <c r="I792" s="197"/>
      <c r="J792" s="197"/>
      <c r="K792" s="197"/>
      <c r="L792" s="197"/>
      <c r="M792" s="197"/>
      <c r="N792" s="197"/>
      <c r="O792" s="197"/>
      <c r="P792" s="212"/>
    </row>
    <row r="793" spans="3:16" x14ac:dyDescent="0.2">
      <c r="C793" s="197"/>
      <c r="D793" s="197"/>
      <c r="E793" s="197"/>
      <c r="F793" s="197"/>
      <c r="G793" s="197"/>
      <c r="H793" s="197"/>
      <c r="I793" s="197"/>
      <c r="J793" s="197"/>
      <c r="K793" s="197"/>
      <c r="L793" s="197"/>
      <c r="M793" s="197"/>
      <c r="N793" s="197"/>
      <c r="O793" s="197"/>
      <c r="P793" s="212"/>
    </row>
    <row r="794" spans="3:16" x14ac:dyDescent="0.2">
      <c r="C794" s="197"/>
      <c r="D794" s="197"/>
      <c r="E794" s="197"/>
      <c r="F794" s="197"/>
      <c r="G794" s="197"/>
      <c r="H794" s="197"/>
      <c r="I794" s="197"/>
      <c r="J794" s="197"/>
      <c r="K794" s="197"/>
      <c r="L794" s="197"/>
      <c r="M794" s="197"/>
      <c r="N794" s="197"/>
      <c r="O794" s="197"/>
      <c r="P794" s="212"/>
    </row>
    <row r="795" spans="3:16" x14ac:dyDescent="0.2">
      <c r="C795" s="197"/>
      <c r="D795" s="197"/>
      <c r="E795" s="197"/>
      <c r="F795" s="197"/>
      <c r="G795" s="197"/>
      <c r="H795" s="197"/>
      <c r="I795" s="197"/>
      <c r="J795" s="197"/>
      <c r="K795" s="197"/>
      <c r="L795" s="197"/>
      <c r="M795" s="197"/>
      <c r="N795" s="197"/>
      <c r="O795" s="197"/>
      <c r="P795" s="212"/>
    </row>
    <row r="796" spans="3:16" x14ac:dyDescent="0.2">
      <c r="C796" s="197"/>
      <c r="D796" s="197"/>
      <c r="E796" s="197"/>
      <c r="F796" s="197"/>
      <c r="G796" s="197"/>
      <c r="H796" s="197"/>
      <c r="I796" s="197"/>
      <c r="J796" s="197"/>
      <c r="K796" s="197"/>
      <c r="L796" s="197"/>
      <c r="M796" s="197"/>
      <c r="N796" s="197"/>
      <c r="O796" s="197"/>
      <c r="P796" s="212"/>
    </row>
    <row r="797" spans="3:16" x14ac:dyDescent="0.2">
      <c r="C797" s="197"/>
      <c r="D797" s="197"/>
      <c r="E797" s="197"/>
      <c r="F797" s="197"/>
      <c r="G797" s="197"/>
      <c r="H797" s="197"/>
      <c r="I797" s="197"/>
      <c r="J797" s="197"/>
      <c r="K797" s="197"/>
      <c r="L797" s="197"/>
      <c r="M797" s="197"/>
      <c r="N797" s="197"/>
      <c r="O797" s="197"/>
      <c r="P797" s="212"/>
    </row>
    <row r="798" spans="3:16" x14ac:dyDescent="0.2">
      <c r="C798" s="197"/>
      <c r="D798" s="197"/>
      <c r="E798" s="197"/>
      <c r="F798" s="197"/>
      <c r="G798" s="197"/>
      <c r="H798" s="197"/>
      <c r="I798" s="197"/>
      <c r="J798" s="197"/>
      <c r="K798" s="197"/>
      <c r="L798" s="197"/>
      <c r="M798" s="197"/>
      <c r="N798" s="197"/>
      <c r="O798" s="197"/>
      <c r="P798" s="212"/>
    </row>
    <row r="799" spans="3:16" x14ac:dyDescent="0.2">
      <c r="C799" s="197"/>
      <c r="D799" s="197"/>
      <c r="E799" s="197"/>
      <c r="F799" s="197"/>
      <c r="G799" s="197"/>
      <c r="H799" s="197"/>
      <c r="I799" s="197"/>
      <c r="J799" s="197"/>
      <c r="K799" s="197"/>
      <c r="L799" s="197"/>
      <c r="M799" s="197"/>
      <c r="N799" s="197"/>
      <c r="O799" s="197"/>
      <c r="P799" s="212"/>
    </row>
    <row r="800" spans="3:16" x14ac:dyDescent="0.2">
      <c r="C800" s="197"/>
      <c r="D800" s="197"/>
      <c r="E800" s="197"/>
      <c r="F800" s="197"/>
      <c r="G800" s="197"/>
      <c r="H800" s="197"/>
      <c r="I800" s="197"/>
      <c r="J800" s="197"/>
      <c r="K800" s="197"/>
      <c r="L800" s="197"/>
      <c r="M800" s="197"/>
      <c r="N800" s="197"/>
      <c r="O800" s="197"/>
      <c r="P800" s="212"/>
    </row>
    <row r="801" spans="3:16" x14ac:dyDescent="0.2">
      <c r="C801" s="197"/>
      <c r="D801" s="197"/>
      <c r="E801" s="197"/>
      <c r="F801" s="197"/>
      <c r="G801" s="197"/>
      <c r="H801" s="197"/>
      <c r="I801" s="197"/>
      <c r="J801" s="197"/>
      <c r="K801" s="197"/>
      <c r="L801" s="197"/>
      <c r="M801" s="197"/>
      <c r="N801" s="197"/>
      <c r="O801" s="197"/>
      <c r="P801" s="212"/>
    </row>
    <row r="802" spans="3:16" x14ac:dyDescent="0.2">
      <c r="C802" s="197"/>
      <c r="D802" s="197"/>
      <c r="E802" s="197"/>
      <c r="F802" s="197"/>
      <c r="G802" s="197"/>
      <c r="H802" s="197"/>
      <c r="I802" s="197"/>
      <c r="J802" s="197"/>
      <c r="K802" s="197"/>
      <c r="L802" s="197"/>
      <c r="M802" s="197"/>
      <c r="N802" s="197"/>
      <c r="O802" s="197"/>
      <c r="P802" s="212"/>
    </row>
    <row r="803" spans="3:16" x14ac:dyDescent="0.2">
      <c r="C803" s="197"/>
      <c r="D803" s="197"/>
      <c r="E803" s="197"/>
      <c r="F803" s="197"/>
      <c r="G803" s="197"/>
      <c r="H803" s="197"/>
      <c r="I803" s="197"/>
      <c r="J803" s="197"/>
      <c r="K803" s="197"/>
      <c r="L803" s="197"/>
      <c r="M803" s="197"/>
      <c r="N803" s="197"/>
      <c r="O803" s="197"/>
      <c r="P803" s="212"/>
    </row>
    <row r="804" spans="3:16" x14ac:dyDescent="0.2">
      <c r="C804" s="197"/>
      <c r="D804" s="197"/>
      <c r="E804" s="197"/>
      <c r="F804" s="197"/>
      <c r="G804" s="197"/>
      <c r="H804" s="197"/>
      <c r="I804" s="197"/>
      <c r="J804" s="197"/>
      <c r="K804" s="197"/>
      <c r="L804" s="197"/>
      <c r="M804" s="197"/>
      <c r="N804" s="197"/>
      <c r="O804" s="197"/>
      <c r="P804" s="212"/>
    </row>
    <row r="805" spans="3:16" x14ac:dyDescent="0.2">
      <c r="C805" s="197"/>
      <c r="D805" s="197"/>
      <c r="E805" s="197"/>
      <c r="F805" s="197"/>
      <c r="G805" s="197"/>
      <c r="H805" s="197"/>
      <c r="I805" s="197"/>
      <c r="J805" s="197"/>
      <c r="K805" s="197"/>
      <c r="L805" s="197"/>
      <c r="M805" s="197"/>
      <c r="N805" s="197"/>
      <c r="O805" s="197"/>
      <c r="P805" s="212"/>
    </row>
    <row r="806" spans="3:16" x14ac:dyDescent="0.2">
      <c r="C806" s="197"/>
      <c r="D806" s="197"/>
      <c r="E806" s="197"/>
      <c r="F806" s="197"/>
      <c r="G806" s="197"/>
      <c r="H806" s="197"/>
      <c r="I806" s="197"/>
      <c r="J806" s="197"/>
      <c r="K806" s="197"/>
      <c r="L806" s="197"/>
      <c r="M806" s="197"/>
      <c r="N806" s="197"/>
      <c r="O806" s="197"/>
      <c r="P806" s="212"/>
    </row>
    <row r="807" spans="3:16" x14ac:dyDescent="0.2">
      <c r="C807" s="197"/>
      <c r="D807" s="197"/>
      <c r="E807" s="197"/>
      <c r="F807" s="197"/>
      <c r="G807" s="197"/>
      <c r="H807" s="197"/>
      <c r="I807" s="197"/>
      <c r="J807" s="197"/>
      <c r="K807" s="197"/>
      <c r="L807" s="197"/>
      <c r="M807" s="197"/>
      <c r="N807" s="197"/>
      <c r="O807" s="197"/>
      <c r="P807" s="212"/>
    </row>
    <row r="808" spans="3:16" x14ac:dyDescent="0.2">
      <c r="C808" s="197"/>
      <c r="D808" s="197"/>
      <c r="E808" s="197"/>
      <c r="F808" s="197"/>
      <c r="G808" s="197"/>
      <c r="H808" s="197"/>
      <c r="I808" s="197"/>
      <c r="J808" s="197"/>
      <c r="K808" s="197"/>
      <c r="L808" s="197"/>
      <c r="M808" s="197"/>
      <c r="N808" s="197"/>
      <c r="O808" s="197"/>
      <c r="P808" s="212"/>
    </row>
    <row r="809" spans="3:16" x14ac:dyDescent="0.2">
      <c r="C809" s="197"/>
      <c r="D809" s="197"/>
      <c r="E809" s="197"/>
      <c r="F809" s="197"/>
      <c r="G809" s="197"/>
      <c r="H809" s="197"/>
      <c r="I809" s="197"/>
      <c r="J809" s="197"/>
      <c r="K809" s="197"/>
      <c r="L809" s="197"/>
      <c r="M809" s="197"/>
      <c r="N809" s="197"/>
      <c r="O809" s="197"/>
      <c r="P809" s="212"/>
    </row>
    <row r="810" spans="3:16" x14ac:dyDescent="0.2">
      <c r="C810" s="197"/>
      <c r="D810" s="197"/>
      <c r="E810" s="197"/>
      <c r="F810" s="197"/>
      <c r="G810" s="197"/>
      <c r="H810" s="197"/>
      <c r="I810" s="197"/>
      <c r="J810" s="197"/>
      <c r="K810" s="197"/>
      <c r="L810" s="197"/>
      <c r="M810" s="197"/>
      <c r="N810" s="197"/>
      <c r="O810" s="197"/>
      <c r="P810" s="212"/>
    </row>
    <row r="811" spans="3:16" x14ac:dyDescent="0.2">
      <c r="C811" s="197"/>
      <c r="D811" s="197"/>
      <c r="E811" s="197"/>
      <c r="F811" s="197"/>
      <c r="G811" s="197"/>
      <c r="H811" s="197"/>
      <c r="I811" s="197"/>
      <c r="J811" s="197"/>
      <c r="K811" s="197"/>
      <c r="L811" s="197"/>
      <c r="M811" s="197"/>
      <c r="N811" s="197"/>
      <c r="O811" s="197"/>
      <c r="P811" s="212"/>
    </row>
    <row r="812" spans="3:16" x14ac:dyDescent="0.2">
      <c r="C812" s="197"/>
      <c r="D812" s="197"/>
      <c r="E812" s="197"/>
      <c r="F812" s="197"/>
      <c r="G812" s="197"/>
      <c r="H812" s="197"/>
      <c r="I812" s="197"/>
      <c r="J812" s="197"/>
      <c r="K812" s="197"/>
      <c r="L812" s="197"/>
      <c r="M812" s="197"/>
      <c r="N812" s="197"/>
      <c r="O812" s="197"/>
      <c r="P812" s="212"/>
    </row>
    <row r="813" spans="3:16" x14ac:dyDescent="0.2">
      <c r="C813" s="197"/>
      <c r="D813" s="197"/>
      <c r="E813" s="197"/>
      <c r="F813" s="197"/>
      <c r="G813" s="197"/>
      <c r="H813" s="197"/>
      <c r="I813" s="197"/>
      <c r="J813" s="197"/>
      <c r="K813" s="197"/>
      <c r="L813" s="197"/>
      <c r="M813" s="197"/>
      <c r="N813" s="197"/>
      <c r="O813" s="197"/>
      <c r="P813" s="212"/>
    </row>
    <row r="814" spans="3:16" x14ac:dyDescent="0.2">
      <c r="C814" s="197"/>
      <c r="D814" s="197"/>
      <c r="E814" s="197"/>
      <c r="F814" s="197"/>
      <c r="G814" s="197"/>
      <c r="H814" s="197"/>
      <c r="I814" s="197"/>
      <c r="J814" s="197"/>
      <c r="K814" s="197"/>
      <c r="L814" s="197"/>
      <c r="M814" s="197"/>
      <c r="N814" s="197"/>
      <c r="O814" s="197"/>
      <c r="P814" s="212"/>
    </row>
    <row r="815" spans="3:16" x14ac:dyDescent="0.2">
      <c r="C815" s="197"/>
      <c r="D815" s="197"/>
      <c r="E815" s="197"/>
      <c r="F815" s="197"/>
      <c r="G815" s="197"/>
      <c r="H815" s="197"/>
      <c r="I815" s="197"/>
      <c r="J815" s="197"/>
      <c r="K815" s="197"/>
      <c r="L815" s="197"/>
      <c r="M815" s="197"/>
      <c r="N815" s="197"/>
      <c r="O815" s="197"/>
      <c r="P815" s="212"/>
    </row>
    <row r="816" spans="3:16" x14ac:dyDescent="0.2">
      <c r="C816" s="197"/>
      <c r="D816" s="197"/>
      <c r="E816" s="197"/>
      <c r="F816" s="197"/>
      <c r="G816" s="197"/>
      <c r="H816" s="197"/>
      <c r="I816" s="197"/>
      <c r="J816" s="197"/>
      <c r="K816" s="197"/>
      <c r="L816" s="197"/>
      <c r="M816" s="197"/>
      <c r="N816" s="197"/>
      <c r="O816" s="197"/>
      <c r="P816" s="212"/>
    </row>
    <row r="817" spans="3:16" x14ac:dyDescent="0.2">
      <c r="C817" s="197"/>
      <c r="D817" s="197"/>
      <c r="E817" s="197"/>
      <c r="F817" s="197"/>
      <c r="G817" s="197"/>
      <c r="H817" s="197"/>
      <c r="I817" s="197"/>
      <c r="J817" s="197"/>
      <c r="K817" s="197"/>
      <c r="L817" s="197"/>
      <c r="M817" s="197"/>
      <c r="N817" s="197"/>
      <c r="O817" s="197"/>
      <c r="P817" s="212"/>
    </row>
    <row r="818" spans="3:16" x14ac:dyDescent="0.2">
      <c r="C818" s="197"/>
      <c r="D818" s="197"/>
      <c r="E818" s="197"/>
      <c r="F818" s="197"/>
      <c r="G818" s="197"/>
      <c r="H818" s="197"/>
      <c r="I818" s="197"/>
      <c r="J818" s="197"/>
      <c r="K818" s="197"/>
      <c r="L818" s="197"/>
      <c r="M818" s="197"/>
      <c r="N818" s="197"/>
      <c r="O818" s="197"/>
      <c r="P818" s="212"/>
    </row>
    <row r="819" spans="3:16" x14ac:dyDescent="0.2">
      <c r="C819" s="197"/>
      <c r="D819" s="197"/>
      <c r="E819" s="197"/>
      <c r="F819" s="197"/>
      <c r="G819" s="197"/>
      <c r="H819" s="197"/>
      <c r="I819" s="197"/>
      <c r="J819" s="197"/>
      <c r="K819" s="197"/>
      <c r="L819" s="197"/>
      <c r="M819" s="197"/>
      <c r="N819" s="197"/>
      <c r="O819" s="197"/>
      <c r="P819" s="212"/>
    </row>
    <row r="820" spans="3:16" x14ac:dyDescent="0.2">
      <c r="C820" s="197"/>
      <c r="D820" s="197"/>
      <c r="E820" s="197"/>
      <c r="F820" s="197"/>
      <c r="G820" s="197"/>
      <c r="H820" s="197"/>
      <c r="I820" s="197"/>
      <c r="J820" s="197"/>
      <c r="K820" s="197"/>
      <c r="L820" s="197"/>
      <c r="M820" s="197"/>
      <c r="N820" s="197"/>
      <c r="O820" s="197"/>
      <c r="P820" s="212"/>
    </row>
    <row r="821" spans="3:16" x14ac:dyDescent="0.2">
      <c r="C821" s="197"/>
      <c r="D821" s="197"/>
      <c r="E821" s="197"/>
      <c r="F821" s="197"/>
      <c r="G821" s="197"/>
      <c r="H821" s="197"/>
      <c r="I821" s="197"/>
      <c r="J821" s="197"/>
      <c r="K821" s="197"/>
      <c r="L821" s="197"/>
      <c r="M821" s="197"/>
      <c r="N821" s="197"/>
      <c r="O821" s="197"/>
      <c r="P821" s="212"/>
    </row>
    <row r="822" spans="3:16" x14ac:dyDescent="0.2">
      <c r="C822" s="197"/>
      <c r="D822" s="197"/>
      <c r="E822" s="197"/>
      <c r="F822" s="197"/>
      <c r="G822" s="197"/>
      <c r="H822" s="197"/>
      <c r="I822" s="197"/>
      <c r="J822" s="197"/>
      <c r="K822" s="197"/>
      <c r="L822" s="197"/>
      <c r="M822" s="197"/>
      <c r="N822" s="197"/>
      <c r="O822" s="197"/>
      <c r="P822" s="212"/>
    </row>
    <row r="823" spans="3:16" x14ac:dyDescent="0.2">
      <c r="C823" s="197"/>
      <c r="D823" s="197"/>
      <c r="E823" s="197"/>
      <c r="F823" s="197"/>
      <c r="G823" s="197"/>
      <c r="H823" s="197"/>
      <c r="I823" s="197"/>
      <c r="J823" s="197"/>
      <c r="K823" s="197"/>
      <c r="L823" s="197"/>
      <c r="M823" s="197"/>
      <c r="N823" s="197"/>
      <c r="O823" s="197"/>
      <c r="P823" s="212"/>
    </row>
    <row r="824" spans="3:16" x14ac:dyDescent="0.2">
      <c r="C824" s="197"/>
      <c r="D824" s="197"/>
      <c r="E824" s="197"/>
      <c r="F824" s="197"/>
      <c r="G824" s="197"/>
      <c r="H824" s="197"/>
      <c r="I824" s="197"/>
      <c r="J824" s="197"/>
      <c r="K824" s="197"/>
      <c r="L824" s="197"/>
      <c r="M824" s="197"/>
      <c r="N824" s="197"/>
      <c r="O824" s="197"/>
      <c r="P824" s="212"/>
    </row>
    <row r="825" spans="3:16" x14ac:dyDescent="0.2">
      <c r="C825" s="197"/>
      <c r="D825" s="197"/>
      <c r="E825" s="197"/>
      <c r="F825" s="197"/>
      <c r="G825" s="197"/>
      <c r="H825" s="197"/>
      <c r="I825" s="197"/>
      <c r="J825" s="197"/>
      <c r="K825" s="197"/>
      <c r="L825" s="197"/>
      <c r="M825" s="197"/>
      <c r="N825" s="197"/>
      <c r="O825" s="197"/>
      <c r="P825" s="212"/>
    </row>
    <row r="826" spans="3:16" x14ac:dyDescent="0.2">
      <c r="C826" s="197"/>
      <c r="D826" s="197"/>
      <c r="E826" s="197"/>
      <c r="F826" s="197"/>
      <c r="G826" s="197"/>
      <c r="H826" s="197"/>
      <c r="I826" s="197"/>
      <c r="J826" s="197"/>
      <c r="K826" s="197"/>
      <c r="L826" s="197"/>
      <c r="M826" s="197"/>
      <c r="N826" s="197"/>
      <c r="O826" s="197"/>
      <c r="P826" s="212"/>
    </row>
    <row r="827" spans="3:16" x14ac:dyDescent="0.2">
      <c r="C827" s="197"/>
      <c r="D827" s="197"/>
      <c r="E827" s="197"/>
      <c r="F827" s="197"/>
      <c r="G827" s="197"/>
      <c r="H827" s="197"/>
      <c r="I827" s="197"/>
      <c r="J827" s="197"/>
      <c r="K827" s="197"/>
      <c r="L827" s="197"/>
      <c r="M827" s="197"/>
      <c r="N827" s="197"/>
      <c r="O827" s="197"/>
      <c r="P827" s="212"/>
    </row>
    <row r="828" spans="3:16" x14ac:dyDescent="0.2">
      <c r="C828" s="197"/>
      <c r="D828" s="197"/>
      <c r="E828" s="197"/>
      <c r="F828" s="197"/>
      <c r="G828" s="197"/>
      <c r="H828" s="197"/>
      <c r="I828" s="197"/>
      <c r="J828" s="197"/>
      <c r="K828" s="197"/>
      <c r="L828" s="197"/>
      <c r="M828" s="197"/>
      <c r="N828" s="197"/>
      <c r="O828" s="197"/>
      <c r="P828" s="212"/>
    </row>
    <row r="829" spans="3:16" x14ac:dyDescent="0.2">
      <c r="C829" s="197"/>
      <c r="D829" s="197"/>
      <c r="E829" s="197"/>
      <c r="F829" s="197"/>
      <c r="G829" s="197"/>
      <c r="H829" s="197"/>
      <c r="I829" s="197"/>
      <c r="J829" s="197"/>
      <c r="K829" s="197"/>
      <c r="L829" s="197"/>
      <c r="M829" s="197"/>
      <c r="N829" s="197"/>
      <c r="O829" s="197"/>
      <c r="P829" s="212"/>
    </row>
    <row r="830" spans="3:16" x14ac:dyDescent="0.2">
      <c r="C830" s="197"/>
      <c r="D830" s="197"/>
      <c r="E830" s="197"/>
      <c r="F830" s="197"/>
      <c r="G830" s="197"/>
      <c r="H830" s="197"/>
      <c r="I830" s="197"/>
      <c r="J830" s="197"/>
      <c r="K830" s="197"/>
      <c r="L830" s="197"/>
      <c r="M830" s="197"/>
      <c r="N830" s="197"/>
      <c r="O830" s="197"/>
      <c r="P830" s="212"/>
    </row>
    <row r="831" spans="3:16" x14ac:dyDescent="0.2">
      <c r="C831" s="197"/>
      <c r="D831" s="197"/>
      <c r="E831" s="197"/>
      <c r="F831" s="197"/>
      <c r="G831" s="197"/>
      <c r="H831" s="197"/>
      <c r="I831" s="197"/>
      <c r="J831" s="197"/>
      <c r="K831" s="197"/>
      <c r="L831" s="197"/>
      <c r="M831" s="197"/>
      <c r="N831" s="197"/>
      <c r="O831" s="197"/>
      <c r="P831" s="212"/>
    </row>
    <row r="832" spans="3:16" x14ac:dyDescent="0.2">
      <c r="C832" s="197"/>
      <c r="D832" s="197"/>
      <c r="E832" s="197"/>
      <c r="F832" s="197"/>
      <c r="G832" s="197"/>
      <c r="H832" s="197"/>
      <c r="I832" s="197"/>
      <c r="J832" s="197"/>
      <c r="K832" s="197"/>
      <c r="L832" s="197"/>
      <c r="M832" s="197"/>
      <c r="N832" s="197"/>
      <c r="O832" s="197"/>
      <c r="P832" s="212"/>
    </row>
    <row r="833" spans="3:16" x14ac:dyDescent="0.2">
      <c r="C833" s="197"/>
      <c r="D833" s="197"/>
      <c r="E833" s="197"/>
      <c r="F833" s="197"/>
      <c r="G833" s="197"/>
      <c r="H833" s="197"/>
      <c r="I833" s="197"/>
      <c r="J833" s="197"/>
      <c r="K833" s="197"/>
      <c r="L833" s="197"/>
      <c r="M833" s="197"/>
      <c r="N833" s="197"/>
      <c r="O833" s="197"/>
      <c r="P833" s="212"/>
    </row>
    <row r="834" spans="3:16" x14ac:dyDescent="0.2">
      <c r="C834" s="197"/>
      <c r="D834" s="197"/>
      <c r="E834" s="197"/>
      <c r="F834" s="197"/>
      <c r="G834" s="197"/>
      <c r="H834" s="197"/>
      <c r="I834" s="197"/>
      <c r="J834" s="197"/>
      <c r="K834" s="197"/>
      <c r="L834" s="197"/>
      <c r="M834" s="197"/>
      <c r="N834" s="197"/>
      <c r="O834" s="197"/>
      <c r="P834" s="212"/>
    </row>
    <row r="835" spans="3:16" x14ac:dyDescent="0.2">
      <c r="C835" s="197"/>
      <c r="D835" s="197"/>
      <c r="E835" s="197"/>
      <c r="F835" s="197"/>
      <c r="G835" s="197"/>
      <c r="H835" s="197"/>
      <c r="I835" s="197"/>
      <c r="J835" s="197"/>
      <c r="K835" s="197"/>
      <c r="L835" s="197"/>
      <c r="M835" s="197"/>
      <c r="N835" s="197"/>
      <c r="O835" s="197"/>
      <c r="P835" s="212"/>
    </row>
    <row r="836" spans="3:16" x14ac:dyDescent="0.2">
      <c r="C836" s="197"/>
      <c r="D836" s="197"/>
      <c r="E836" s="197"/>
      <c r="F836" s="197"/>
      <c r="G836" s="197"/>
      <c r="H836" s="197"/>
      <c r="I836" s="197"/>
      <c r="J836" s="197"/>
      <c r="K836" s="197"/>
      <c r="L836" s="197"/>
      <c r="M836" s="197"/>
      <c r="N836" s="197"/>
      <c r="O836" s="197"/>
      <c r="P836" s="212"/>
    </row>
    <row r="837" spans="3:16" x14ac:dyDescent="0.2">
      <c r="C837" s="197"/>
      <c r="D837" s="197"/>
      <c r="E837" s="197"/>
      <c r="F837" s="197"/>
      <c r="G837" s="197"/>
      <c r="H837" s="197"/>
      <c r="I837" s="197"/>
      <c r="J837" s="197"/>
      <c r="K837" s="197"/>
      <c r="L837" s="197"/>
      <c r="M837" s="197"/>
      <c r="N837" s="197"/>
      <c r="O837" s="197"/>
      <c r="P837" s="212"/>
    </row>
    <row r="838" spans="3:16" x14ac:dyDescent="0.2">
      <c r="C838" s="197"/>
      <c r="D838" s="197"/>
      <c r="E838" s="197"/>
      <c r="F838" s="197"/>
      <c r="G838" s="197"/>
      <c r="H838" s="197"/>
      <c r="I838" s="197"/>
      <c r="J838" s="197"/>
      <c r="K838" s="197"/>
      <c r="L838" s="197"/>
      <c r="M838" s="197"/>
      <c r="N838" s="197"/>
      <c r="O838" s="197"/>
      <c r="P838" s="212"/>
    </row>
    <row r="839" spans="3:16" x14ac:dyDescent="0.2">
      <c r="C839" s="197"/>
      <c r="D839" s="197"/>
      <c r="E839" s="197"/>
      <c r="F839" s="197"/>
      <c r="G839" s="197"/>
      <c r="H839" s="197"/>
      <c r="I839" s="197"/>
      <c r="J839" s="197"/>
      <c r="K839" s="197"/>
      <c r="L839" s="197"/>
      <c r="M839" s="197"/>
      <c r="N839" s="197"/>
      <c r="O839" s="197"/>
      <c r="P839" s="212"/>
    </row>
    <row r="840" spans="3:16" x14ac:dyDescent="0.2">
      <c r="C840" s="197"/>
      <c r="D840" s="197"/>
      <c r="E840" s="197"/>
      <c r="F840" s="197"/>
      <c r="G840" s="197"/>
      <c r="H840" s="197"/>
      <c r="I840" s="197"/>
      <c r="J840" s="197"/>
      <c r="K840" s="197"/>
      <c r="L840" s="197"/>
      <c r="M840" s="197"/>
      <c r="N840" s="197"/>
      <c r="O840" s="197"/>
      <c r="P840" s="212"/>
    </row>
    <row r="841" spans="3:16" x14ac:dyDescent="0.2">
      <c r="C841" s="197"/>
      <c r="D841" s="197"/>
      <c r="E841" s="197"/>
      <c r="F841" s="197"/>
      <c r="G841" s="197"/>
      <c r="H841" s="197"/>
      <c r="I841" s="197"/>
      <c r="J841" s="197"/>
      <c r="K841" s="197"/>
      <c r="L841" s="197"/>
      <c r="M841" s="197"/>
      <c r="N841" s="197"/>
      <c r="O841" s="197"/>
      <c r="P841" s="212"/>
    </row>
    <row r="842" spans="3:16" x14ac:dyDescent="0.2">
      <c r="C842" s="197"/>
      <c r="D842" s="197"/>
      <c r="E842" s="197"/>
      <c r="F842" s="197"/>
      <c r="G842" s="197"/>
      <c r="H842" s="197"/>
      <c r="I842" s="197"/>
      <c r="J842" s="197"/>
      <c r="K842" s="197"/>
      <c r="L842" s="197"/>
      <c r="M842" s="197"/>
      <c r="N842" s="197"/>
      <c r="O842" s="197"/>
      <c r="P842" s="212"/>
    </row>
    <row r="843" spans="3:16" x14ac:dyDescent="0.2">
      <c r="C843" s="197"/>
      <c r="D843" s="197"/>
      <c r="E843" s="197"/>
      <c r="F843" s="197"/>
      <c r="G843" s="197"/>
      <c r="H843" s="197"/>
      <c r="I843" s="197"/>
      <c r="J843" s="197"/>
      <c r="K843" s="197"/>
      <c r="L843" s="197"/>
      <c r="M843" s="197"/>
      <c r="N843" s="197"/>
      <c r="O843" s="197"/>
      <c r="P843" s="212"/>
    </row>
    <row r="844" spans="3:16" x14ac:dyDescent="0.2">
      <c r="C844" s="197"/>
      <c r="D844" s="197"/>
      <c r="E844" s="197"/>
      <c r="F844" s="197"/>
      <c r="G844" s="197"/>
      <c r="H844" s="197"/>
      <c r="I844" s="197"/>
      <c r="J844" s="197"/>
      <c r="K844" s="197"/>
      <c r="L844" s="197"/>
      <c r="M844" s="197"/>
      <c r="N844" s="197"/>
      <c r="O844" s="197"/>
      <c r="P844" s="212"/>
    </row>
    <row r="845" spans="3:16" x14ac:dyDescent="0.2">
      <c r="C845" s="197"/>
      <c r="D845" s="197"/>
      <c r="E845" s="197"/>
      <c r="F845" s="197"/>
      <c r="G845" s="197"/>
      <c r="H845" s="197"/>
      <c r="I845" s="197"/>
      <c r="J845" s="197"/>
      <c r="K845" s="197"/>
      <c r="L845" s="197"/>
      <c r="M845" s="197"/>
      <c r="N845" s="197"/>
      <c r="O845" s="197"/>
      <c r="P845" s="212"/>
    </row>
    <row r="846" spans="3:16" x14ac:dyDescent="0.2">
      <c r="C846" s="197"/>
      <c r="D846" s="197"/>
      <c r="E846" s="197"/>
      <c r="F846" s="197"/>
      <c r="G846" s="197"/>
      <c r="H846" s="197"/>
      <c r="I846" s="197"/>
      <c r="J846" s="197"/>
      <c r="K846" s="197"/>
      <c r="L846" s="197"/>
      <c r="M846" s="197"/>
      <c r="N846" s="197"/>
      <c r="O846" s="197"/>
      <c r="P846" s="212"/>
    </row>
    <row r="847" spans="3:16" x14ac:dyDescent="0.2">
      <c r="C847" s="197"/>
      <c r="D847" s="197"/>
      <c r="E847" s="197"/>
      <c r="F847" s="197"/>
      <c r="G847" s="197"/>
      <c r="H847" s="197"/>
      <c r="I847" s="197"/>
      <c r="J847" s="197"/>
      <c r="K847" s="197"/>
      <c r="L847" s="197"/>
      <c r="M847" s="197"/>
      <c r="N847" s="197"/>
      <c r="O847" s="197"/>
      <c r="P847" s="212"/>
    </row>
    <row r="848" spans="3:16" x14ac:dyDescent="0.2">
      <c r="C848" s="197"/>
      <c r="D848" s="197"/>
      <c r="E848" s="197"/>
      <c r="F848" s="197"/>
      <c r="G848" s="197"/>
      <c r="H848" s="197"/>
      <c r="I848" s="197"/>
      <c r="J848" s="197"/>
      <c r="K848" s="197"/>
      <c r="L848" s="197"/>
      <c r="M848" s="197"/>
      <c r="N848" s="197"/>
      <c r="O848" s="197"/>
      <c r="P848" s="212"/>
    </row>
    <row r="849" spans="3:16" x14ac:dyDescent="0.2">
      <c r="C849" s="197"/>
      <c r="D849" s="197"/>
      <c r="E849" s="197"/>
      <c r="F849" s="197"/>
      <c r="G849" s="197"/>
      <c r="H849" s="197"/>
      <c r="I849" s="197"/>
      <c r="J849" s="197"/>
      <c r="K849" s="197"/>
      <c r="L849" s="197"/>
      <c r="M849" s="197"/>
      <c r="N849" s="197"/>
      <c r="O849" s="197"/>
      <c r="P849" s="212"/>
    </row>
    <row r="850" spans="3:16" x14ac:dyDescent="0.2">
      <c r="C850" s="197"/>
      <c r="D850" s="197"/>
      <c r="E850" s="197"/>
      <c r="F850" s="197"/>
      <c r="G850" s="197"/>
      <c r="H850" s="197"/>
      <c r="I850" s="197"/>
      <c r="J850" s="197"/>
      <c r="K850" s="197"/>
      <c r="L850" s="197"/>
      <c r="M850" s="197"/>
      <c r="N850" s="197"/>
      <c r="O850" s="197"/>
      <c r="P850" s="212"/>
    </row>
    <row r="851" spans="3:16" x14ac:dyDescent="0.2">
      <c r="C851" s="197"/>
      <c r="D851" s="197"/>
      <c r="E851" s="197"/>
      <c r="F851" s="197"/>
      <c r="G851" s="197"/>
      <c r="H851" s="197"/>
      <c r="I851" s="197"/>
      <c r="J851" s="197"/>
      <c r="K851" s="197"/>
      <c r="L851" s="197"/>
      <c r="M851" s="197"/>
      <c r="N851" s="197"/>
      <c r="O851" s="197"/>
      <c r="P851" s="212"/>
    </row>
    <row r="852" spans="3:16" x14ac:dyDescent="0.2">
      <c r="C852" s="197"/>
      <c r="D852" s="197"/>
      <c r="E852" s="197"/>
      <c r="F852" s="197"/>
      <c r="G852" s="197"/>
      <c r="H852" s="197"/>
      <c r="I852" s="197"/>
      <c r="J852" s="197"/>
      <c r="K852" s="197"/>
      <c r="L852" s="197"/>
      <c r="M852" s="197"/>
      <c r="N852" s="197"/>
      <c r="O852" s="197"/>
      <c r="P852" s="212"/>
    </row>
    <row r="853" spans="3:16" x14ac:dyDescent="0.2">
      <c r="C853" s="197"/>
      <c r="D853" s="197"/>
      <c r="E853" s="197"/>
      <c r="F853" s="197"/>
      <c r="G853" s="197"/>
      <c r="H853" s="197"/>
      <c r="I853" s="197"/>
      <c r="J853" s="197"/>
      <c r="K853" s="197"/>
      <c r="L853" s="197"/>
      <c r="M853" s="197"/>
      <c r="N853" s="197"/>
      <c r="O853" s="197"/>
      <c r="P853" s="212"/>
    </row>
    <row r="854" spans="3:16" x14ac:dyDescent="0.2">
      <c r="C854" s="197"/>
      <c r="D854" s="197"/>
      <c r="E854" s="197"/>
      <c r="F854" s="197"/>
      <c r="G854" s="197"/>
      <c r="H854" s="197"/>
      <c r="I854" s="197"/>
      <c r="J854" s="197"/>
      <c r="K854" s="197"/>
      <c r="L854" s="197"/>
      <c r="M854" s="197"/>
      <c r="N854" s="197"/>
      <c r="O854" s="197"/>
      <c r="P854" s="212"/>
    </row>
    <row r="855" spans="3:16" x14ac:dyDescent="0.2">
      <c r="C855" s="197"/>
      <c r="D855" s="197"/>
      <c r="E855" s="197"/>
      <c r="F855" s="197"/>
      <c r="G855" s="197"/>
      <c r="H855" s="197"/>
      <c r="I855" s="197"/>
      <c r="J855" s="197"/>
      <c r="K855" s="197"/>
      <c r="L855" s="197"/>
      <c r="M855" s="197"/>
      <c r="N855" s="197"/>
      <c r="O855" s="197"/>
      <c r="P855" s="212"/>
    </row>
    <row r="856" spans="3:16" x14ac:dyDescent="0.2">
      <c r="C856" s="197"/>
      <c r="D856" s="197"/>
      <c r="E856" s="197"/>
      <c r="F856" s="197"/>
      <c r="G856" s="197"/>
      <c r="H856" s="197"/>
      <c r="I856" s="197"/>
      <c r="J856" s="197"/>
      <c r="K856" s="197"/>
      <c r="L856" s="197"/>
      <c r="M856" s="197"/>
      <c r="N856" s="197"/>
      <c r="O856" s="197"/>
      <c r="P856" s="212"/>
    </row>
    <row r="857" spans="3:16" x14ac:dyDescent="0.2">
      <c r="C857" s="197"/>
      <c r="D857" s="197"/>
      <c r="E857" s="197"/>
      <c r="F857" s="197"/>
      <c r="G857" s="197"/>
      <c r="H857" s="197"/>
      <c r="I857" s="197"/>
      <c r="J857" s="197"/>
      <c r="K857" s="197"/>
      <c r="L857" s="197"/>
      <c r="M857" s="197"/>
      <c r="N857" s="197"/>
      <c r="O857" s="197"/>
      <c r="P857" s="212"/>
    </row>
    <row r="858" spans="3:16" x14ac:dyDescent="0.2">
      <c r="C858" s="197"/>
      <c r="D858" s="197"/>
      <c r="E858" s="197"/>
      <c r="F858" s="197"/>
      <c r="G858" s="197"/>
      <c r="H858" s="197"/>
      <c r="I858" s="197"/>
      <c r="J858" s="197"/>
      <c r="K858" s="197"/>
      <c r="L858" s="197"/>
      <c r="M858" s="197"/>
      <c r="N858" s="197"/>
      <c r="O858" s="197"/>
      <c r="P858" s="212"/>
    </row>
    <row r="859" spans="3:16" x14ac:dyDescent="0.2">
      <c r="C859" s="197"/>
      <c r="D859" s="197"/>
      <c r="E859" s="197"/>
      <c r="F859" s="197"/>
      <c r="G859" s="197"/>
      <c r="H859" s="197"/>
      <c r="I859" s="197"/>
      <c r="J859" s="197"/>
      <c r="K859" s="197"/>
      <c r="L859" s="197"/>
      <c r="M859" s="197"/>
      <c r="N859" s="197"/>
      <c r="O859" s="197"/>
      <c r="P859" s="212"/>
    </row>
    <row r="860" spans="3:16" x14ac:dyDescent="0.2">
      <c r="C860" s="197"/>
      <c r="D860" s="197"/>
      <c r="E860" s="197"/>
      <c r="F860" s="197"/>
      <c r="G860" s="197"/>
      <c r="H860" s="197"/>
      <c r="I860" s="197"/>
      <c r="J860" s="197"/>
      <c r="K860" s="197"/>
      <c r="L860" s="197"/>
      <c r="M860" s="197"/>
      <c r="N860" s="197"/>
      <c r="O860" s="197"/>
      <c r="P860" s="212"/>
    </row>
    <row r="861" spans="3:16" x14ac:dyDescent="0.2">
      <c r="C861" s="197"/>
      <c r="D861" s="197"/>
      <c r="E861" s="197"/>
      <c r="F861" s="197"/>
      <c r="G861" s="197"/>
      <c r="H861" s="197"/>
      <c r="I861" s="197"/>
      <c r="J861" s="197"/>
      <c r="K861" s="197"/>
      <c r="L861" s="197"/>
      <c r="M861" s="197"/>
      <c r="N861" s="197"/>
      <c r="O861" s="197"/>
      <c r="P861" s="212"/>
    </row>
    <row r="862" spans="3:16" x14ac:dyDescent="0.2">
      <c r="C862" s="197"/>
      <c r="D862" s="197"/>
      <c r="E862" s="197"/>
      <c r="F862" s="197"/>
      <c r="G862" s="197"/>
      <c r="H862" s="197"/>
      <c r="I862" s="197"/>
      <c r="J862" s="197"/>
      <c r="K862" s="197"/>
      <c r="L862" s="197"/>
      <c r="M862" s="197"/>
      <c r="N862" s="197"/>
      <c r="O862" s="197"/>
      <c r="P862" s="212"/>
    </row>
    <row r="863" spans="3:16" x14ac:dyDescent="0.2">
      <c r="C863" s="197"/>
      <c r="D863" s="197"/>
      <c r="E863" s="197"/>
      <c r="F863" s="197"/>
      <c r="G863" s="197"/>
      <c r="H863" s="197"/>
      <c r="I863" s="197"/>
      <c r="J863" s="197"/>
      <c r="K863" s="197"/>
      <c r="L863" s="197"/>
      <c r="M863" s="197"/>
      <c r="N863" s="197"/>
      <c r="O863" s="197"/>
      <c r="P863" s="212"/>
    </row>
    <row r="864" spans="3:16" x14ac:dyDescent="0.2">
      <c r="C864" s="197"/>
      <c r="D864" s="197"/>
      <c r="E864" s="197"/>
      <c r="F864" s="197"/>
      <c r="G864" s="197"/>
      <c r="H864" s="197"/>
      <c r="I864" s="197"/>
      <c r="J864" s="197"/>
      <c r="K864" s="197"/>
      <c r="L864" s="197"/>
      <c r="M864" s="197"/>
      <c r="N864" s="197"/>
      <c r="O864" s="197"/>
      <c r="P864" s="212"/>
    </row>
    <row r="865" spans="3:16" x14ac:dyDescent="0.2">
      <c r="C865" s="197"/>
      <c r="D865" s="197"/>
      <c r="E865" s="197"/>
      <c r="F865" s="197"/>
      <c r="G865" s="197"/>
      <c r="H865" s="197"/>
      <c r="I865" s="197"/>
      <c r="J865" s="197"/>
      <c r="K865" s="197"/>
      <c r="L865" s="197"/>
      <c r="M865" s="197"/>
      <c r="N865" s="197"/>
      <c r="O865" s="197"/>
      <c r="P865" s="212"/>
    </row>
    <row r="866" spans="3:16" x14ac:dyDescent="0.2">
      <c r="C866" s="197"/>
      <c r="D866" s="197"/>
      <c r="E866" s="197"/>
      <c r="F866" s="197"/>
      <c r="G866" s="197"/>
      <c r="H866" s="197"/>
      <c r="I866" s="197"/>
      <c r="J866" s="197"/>
      <c r="K866" s="197"/>
      <c r="L866" s="197"/>
      <c r="M866" s="197"/>
      <c r="N866" s="197"/>
      <c r="O866" s="197"/>
      <c r="P866" s="212"/>
    </row>
    <row r="867" spans="3:16" x14ac:dyDescent="0.2">
      <c r="C867" s="197"/>
      <c r="D867" s="197"/>
      <c r="E867" s="197"/>
      <c r="F867" s="197"/>
      <c r="G867" s="197"/>
      <c r="H867" s="197"/>
      <c r="I867" s="197"/>
      <c r="J867" s="197"/>
      <c r="K867" s="197"/>
      <c r="L867" s="197"/>
      <c r="M867" s="197"/>
      <c r="N867" s="197"/>
      <c r="O867" s="197"/>
      <c r="P867" s="212"/>
    </row>
    <row r="868" spans="3:16" x14ac:dyDescent="0.2">
      <c r="C868" s="197"/>
      <c r="D868" s="197"/>
      <c r="E868" s="197"/>
      <c r="F868" s="197"/>
      <c r="G868" s="197"/>
      <c r="H868" s="197"/>
      <c r="I868" s="197"/>
      <c r="J868" s="197"/>
      <c r="K868" s="197"/>
      <c r="L868" s="197"/>
      <c r="M868" s="197"/>
      <c r="N868" s="197"/>
      <c r="O868" s="197"/>
      <c r="P868" s="212"/>
    </row>
    <row r="869" spans="3:16" x14ac:dyDescent="0.2">
      <c r="C869" s="197"/>
      <c r="D869" s="197"/>
      <c r="E869" s="197"/>
      <c r="F869" s="197"/>
      <c r="G869" s="197"/>
      <c r="H869" s="197"/>
      <c r="I869" s="197"/>
      <c r="J869" s="197"/>
      <c r="K869" s="197"/>
      <c r="L869" s="197"/>
      <c r="M869" s="197"/>
      <c r="N869" s="197"/>
      <c r="O869" s="197"/>
      <c r="P869" s="212"/>
    </row>
    <row r="870" spans="3:16" x14ac:dyDescent="0.2">
      <c r="C870" s="197"/>
      <c r="D870" s="197"/>
      <c r="E870" s="197"/>
      <c r="F870" s="197"/>
      <c r="G870" s="197"/>
      <c r="H870" s="197"/>
      <c r="I870" s="197"/>
      <c r="J870" s="197"/>
      <c r="K870" s="197"/>
      <c r="L870" s="197"/>
      <c r="M870" s="197"/>
      <c r="N870" s="197"/>
      <c r="O870" s="197"/>
      <c r="P870" s="212"/>
    </row>
    <row r="871" spans="3:16" x14ac:dyDescent="0.2">
      <c r="C871" s="197"/>
      <c r="D871" s="197"/>
      <c r="E871" s="197"/>
      <c r="F871" s="197"/>
      <c r="G871" s="197"/>
      <c r="H871" s="197"/>
      <c r="I871" s="197"/>
      <c r="J871" s="197"/>
      <c r="K871" s="197"/>
      <c r="L871" s="197"/>
      <c r="M871" s="197"/>
      <c r="N871" s="197"/>
      <c r="O871" s="197"/>
      <c r="P871" s="212"/>
    </row>
    <row r="872" spans="3:16" x14ac:dyDescent="0.2">
      <c r="C872" s="197"/>
      <c r="D872" s="197"/>
      <c r="E872" s="197"/>
      <c r="F872" s="197"/>
      <c r="G872" s="197"/>
      <c r="H872" s="197"/>
      <c r="I872" s="197"/>
      <c r="J872" s="197"/>
      <c r="K872" s="197"/>
      <c r="L872" s="197"/>
      <c r="M872" s="197"/>
      <c r="N872" s="197"/>
      <c r="O872" s="197"/>
      <c r="P872" s="212"/>
    </row>
    <row r="873" spans="3:16" x14ac:dyDescent="0.2">
      <c r="C873" s="197"/>
      <c r="D873" s="197"/>
      <c r="E873" s="197"/>
      <c r="F873" s="197"/>
      <c r="G873" s="197"/>
      <c r="H873" s="197"/>
      <c r="I873" s="197"/>
      <c r="J873" s="197"/>
      <c r="K873" s="197"/>
      <c r="L873" s="197"/>
      <c r="M873" s="197"/>
      <c r="N873" s="197"/>
      <c r="O873" s="197"/>
      <c r="P873" s="212"/>
    </row>
    <row r="874" spans="3:16" x14ac:dyDescent="0.2">
      <c r="C874" s="197"/>
      <c r="D874" s="197"/>
      <c r="E874" s="197"/>
      <c r="F874" s="197"/>
      <c r="G874" s="197"/>
      <c r="H874" s="197"/>
      <c r="I874" s="197"/>
      <c r="J874" s="197"/>
      <c r="K874" s="197"/>
      <c r="L874" s="197"/>
      <c r="M874" s="197"/>
      <c r="N874" s="197"/>
      <c r="O874" s="197"/>
      <c r="P874" s="212"/>
    </row>
    <row r="875" spans="3:16" x14ac:dyDescent="0.2">
      <c r="C875" s="197"/>
      <c r="D875" s="197"/>
      <c r="E875" s="197"/>
      <c r="F875" s="197"/>
      <c r="G875" s="197"/>
      <c r="H875" s="197"/>
      <c r="I875" s="197"/>
      <c r="J875" s="197"/>
      <c r="K875" s="197"/>
      <c r="L875" s="197"/>
      <c r="M875" s="197"/>
      <c r="N875" s="197"/>
      <c r="O875" s="197"/>
      <c r="P875" s="212"/>
    </row>
    <row r="876" spans="3:16" x14ac:dyDescent="0.2">
      <c r="C876" s="197"/>
      <c r="D876" s="197"/>
      <c r="E876" s="197"/>
      <c r="F876" s="197"/>
      <c r="G876" s="197"/>
      <c r="H876" s="197"/>
      <c r="I876" s="197"/>
      <c r="J876" s="197"/>
      <c r="K876" s="197"/>
      <c r="L876" s="197"/>
      <c r="M876" s="197"/>
      <c r="N876" s="197"/>
      <c r="O876" s="197"/>
      <c r="P876" s="212"/>
    </row>
    <row r="877" spans="3:16" x14ac:dyDescent="0.2">
      <c r="C877" s="197"/>
      <c r="D877" s="197"/>
      <c r="E877" s="197"/>
      <c r="F877" s="197"/>
      <c r="G877" s="197"/>
      <c r="H877" s="197"/>
      <c r="I877" s="197"/>
      <c r="J877" s="197"/>
      <c r="K877" s="197"/>
      <c r="L877" s="197"/>
      <c r="M877" s="197"/>
      <c r="N877" s="197"/>
      <c r="O877" s="197"/>
      <c r="P877" s="212"/>
    </row>
    <row r="878" spans="3:16" x14ac:dyDescent="0.2">
      <c r="C878" s="197"/>
      <c r="D878" s="197"/>
      <c r="E878" s="197"/>
      <c r="F878" s="197"/>
      <c r="G878" s="197"/>
      <c r="H878" s="197"/>
      <c r="I878" s="197"/>
      <c r="J878" s="197"/>
      <c r="K878" s="197"/>
      <c r="L878" s="197"/>
      <c r="M878" s="197"/>
      <c r="N878" s="197"/>
      <c r="O878" s="197"/>
      <c r="P878" s="212"/>
    </row>
    <row r="879" spans="3:16" x14ac:dyDescent="0.2">
      <c r="C879" s="197"/>
      <c r="D879" s="197"/>
      <c r="E879" s="197"/>
      <c r="F879" s="197"/>
      <c r="G879" s="197"/>
      <c r="H879" s="197"/>
      <c r="I879" s="197"/>
      <c r="J879" s="197"/>
      <c r="K879" s="197"/>
      <c r="L879" s="197"/>
      <c r="M879" s="197"/>
      <c r="N879" s="197"/>
      <c r="O879" s="197"/>
      <c r="P879" s="212"/>
    </row>
    <row r="880" spans="3:16" x14ac:dyDescent="0.2">
      <c r="C880" s="197"/>
      <c r="D880" s="197"/>
      <c r="E880" s="197"/>
      <c r="F880" s="197"/>
      <c r="G880" s="197"/>
      <c r="H880" s="197"/>
      <c r="I880" s="197"/>
      <c r="J880" s="197"/>
      <c r="K880" s="197"/>
      <c r="L880" s="197"/>
      <c r="M880" s="197"/>
      <c r="N880" s="197"/>
      <c r="O880" s="197"/>
      <c r="P880" s="212"/>
    </row>
    <row r="881" spans="3:16" x14ac:dyDescent="0.2">
      <c r="C881" s="197"/>
      <c r="D881" s="197"/>
      <c r="E881" s="197"/>
      <c r="F881" s="197"/>
      <c r="G881" s="197"/>
      <c r="H881" s="197"/>
      <c r="I881" s="197"/>
      <c r="J881" s="197"/>
      <c r="K881" s="197"/>
      <c r="L881" s="197"/>
      <c r="M881" s="197"/>
      <c r="N881" s="197"/>
      <c r="O881" s="197"/>
      <c r="P881" s="212"/>
    </row>
    <row r="882" spans="3:16" x14ac:dyDescent="0.2">
      <c r="C882" s="197"/>
      <c r="D882" s="197"/>
      <c r="E882" s="197"/>
      <c r="F882" s="197"/>
      <c r="G882" s="197"/>
      <c r="H882" s="197"/>
      <c r="I882" s="197"/>
      <c r="J882" s="197"/>
      <c r="K882" s="197"/>
      <c r="L882" s="197"/>
      <c r="M882" s="197"/>
      <c r="N882" s="197"/>
      <c r="O882" s="197"/>
      <c r="P882" s="212"/>
    </row>
    <row r="883" spans="3:16" x14ac:dyDescent="0.2">
      <c r="C883" s="197"/>
      <c r="D883" s="197"/>
      <c r="E883" s="197"/>
      <c r="F883" s="197"/>
      <c r="G883" s="197"/>
      <c r="H883" s="197"/>
      <c r="I883" s="197"/>
      <c r="J883" s="197"/>
      <c r="K883" s="197"/>
      <c r="L883" s="197"/>
      <c r="M883" s="197"/>
      <c r="N883" s="197"/>
      <c r="O883" s="197"/>
      <c r="P883" s="212"/>
    </row>
    <row r="884" spans="3:16" x14ac:dyDescent="0.2">
      <c r="C884" s="197"/>
      <c r="D884" s="197"/>
      <c r="E884" s="197"/>
      <c r="F884" s="197"/>
      <c r="G884" s="197"/>
      <c r="H884" s="197"/>
      <c r="I884" s="197"/>
      <c r="J884" s="197"/>
      <c r="K884" s="197"/>
      <c r="L884" s="197"/>
      <c r="M884" s="197"/>
      <c r="N884" s="197"/>
      <c r="O884" s="197"/>
      <c r="P884" s="212"/>
    </row>
    <row r="885" spans="3:16" x14ac:dyDescent="0.2">
      <c r="C885" s="197"/>
      <c r="D885" s="197"/>
      <c r="E885" s="197"/>
      <c r="F885" s="197"/>
      <c r="G885" s="197"/>
      <c r="H885" s="197"/>
      <c r="I885" s="197"/>
      <c r="J885" s="197"/>
      <c r="K885" s="197"/>
      <c r="L885" s="197"/>
      <c r="M885" s="197"/>
      <c r="N885" s="197"/>
      <c r="O885" s="197"/>
      <c r="P885" s="212"/>
    </row>
    <row r="886" spans="3:16" x14ac:dyDescent="0.2">
      <c r="C886" s="197"/>
      <c r="D886" s="197"/>
      <c r="E886" s="197"/>
      <c r="F886" s="197"/>
      <c r="G886" s="197"/>
      <c r="H886" s="197"/>
      <c r="I886" s="197"/>
      <c r="J886" s="197"/>
      <c r="K886" s="197"/>
      <c r="L886" s="197"/>
      <c r="M886" s="197"/>
      <c r="N886" s="197"/>
      <c r="O886" s="197"/>
      <c r="P886" s="212"/>
    </row>
    <row r="887" spans="3:16" x14ac:dyDescent="0.2">
      <c r="C887" s="197"/>
      <c r="D887" s="197"/>
      <c r="E887" s="197"/>
      <c r="F887" s="197"/>
      <c r="G887" s="197"/>
      <c r="H887" s="197"/>
      <c r="I887" s="197"/>
      <c r="J887" s="197"/>
      <c r="K887" s="197"/>
      <c r="L887" s="197"/>
      <c r="M887" s="197"/>
      <c r="N887" s="197"/>
      <c r="O887" s="197"/>
      <c r="P887" s="212"/>
    </row>
    <row r="888" spans="3:16" x14ac:dyDescent="0.2">
      <c r="C888" s="197"/>
      <c r="D888" s="197"/>
      <c r="E888" s="197"/>
      <c r="F888" s="197"/>
      <c r="G888" s="197"/>
      <c r="H888" s="197"/>
      <c r="I888" s="197"/>
      <c r="J888" s="197"/>
      <c r="K888" s="197"/>
      <c r="L888" s="197"/>
      <c r="M888" s="197"/>
      <c r="N888" s="197"/>
      <c r="O888" s="197"/>
      <c r="P888" s="212"/>
    </row>
    <row r="889" spans="3:16" x14ac:dyDescent="0.2">
      <c r="C889" s="197"/>
      <c r="D889" s="197"/>
      <c r="E889" s="197"/>
      <c r="F889" s="197"/>
      <c r="G889" s="197"/>
      <c r="H889" s="197"/>
      <c r="I889" s="197"/>
      <c r="J889" s="197"/>
      <c r="K889" s="197"/>
      <c r="L889" s="197"/>
      <c r="M889" s="197"/>
      <c r="N889" s="197"/>
      <c r="O889" s="197"/>
      <c r="P889" s="212"/>
    </row>
    <row r="890" spans="3:16" x14ac:dyDescent="0.2">
      <c r="C890" s="197"/>
      <c r="D890" s="197"/>
      <c r="E890" s="197"/>
      <c r="F890" s="197"/>
      <c r="G890" s="197"/>
      <c r="H890" s="197"/>
      <c r="I890" s="197"/>
      <c r="J890" s="197"/>
      <c r="K890" s="197"/>
      <c r="L890" s="197"/>
      <c r="M890" s="197"/>
      <c r="N890" s="197"/>
      <c r="O890" s="197"/>
      <c r="P890" s="212"/>
    </row>
    <row r="891" spans="3:16" x14ac:dyDescent="0.2">
      <c r="C891" s="197"/>
      <c r="D891" s="197"/>
      <c r="E891" s="197"/>
      <c r="F891" s="197"/>
      <c r="G891" s="197"/>
      <c r="H891" s="197"/>
      <c r="I891" s="197"/>
      <c r="J891" s="197"/>
      <c r="K891" s="197"/>
      <c r="L891" s="197"/>
      <c r="M891" s="197"/>
      <c r="N891" s="197"/>
      <c r="O891" s="197"/>
      <c r="P891" s="212"/>
    </row>
    <row r="892" spans="3:16" x14ac:dyDescent="0.2">
      <c r="C892" s="197"/>
      <c r="D892" s="197"/>
      <c r="E892" s="197"/>
      <c r="F892" s="197"/>
      <c r="G892" s="197"/>
      <c r="H892" s="197"/>
      <c r="I892" s="197"/>
      <c r="J892" s="197"/>
      <c r="K892" s="197"/>
      <c r="L892" s="197"/>
      <c r="M892" s="197"/>
      <c r="N892" s="197"/>
      <c r="O892" s="197"/>
      <c r="P892" s="212"/>
    </row>
    <row r="893" spans="3:16" x14ac:dyDescent="0.2">
      <c r="C893" s="197"/>
      <c r="D893" s="197"/>
      <c r="E893" s="197"/>
      <c r="F893" s="197"/>
      <c r="G893" s="197"/>
      <c r="H893" s="197"/>
      <c r="I893" s="197"/>
      <c r="J893" s="197"/>
      <c r="K893" s="197"/>
      <c r="L893" s="197"/>
      <c r="M893" s="197"/>
      <c r="N893" s="197"/>
      <c r="O893" s="197"/>
      <c r="P893" s="212"/>
    </row>
    <row r="894" spans="3:16" x14ac:dyDescent="0.2">
      <c r="C894" s="197"/>
      <c r="D894" s="197"/>
      <c r="E894" s="197"/>
      <c r="F894" s="197"/>
      <c r="G894" s="197"/>
      <c r="H894" s="197"/>
      <c r="I894" s="197"/>
      <c r="J894" s="197"/>
      <c r="K894" s="197"/>
      <c r="L894" s="197"/>
      <c r="M894" s="197"/>
      <c r="N894" s="197"/>
      <c r="O894" s="197"/>
      <c r="P894" s="212"/>
    </row>
    <row r="895" spans="3:16" x14ac:dyDescent="0.2">
      <c r="C895" s="197"/>
      <c r="D895" s="197"/>
      <c r="E895" s="197"/>
      <c r="F895" s="197"/>
      <c r="G895" s="197"/>
      <c r="H895" s="197"/>
      <c r="I895" s="197"/>
      <c r="J895" s="197"/>
      <c r="K895" s="197"/>
      <c r="L895" s="197"/>
      <c r="M895" s="197"/>
      <c r="N895" s="197"/>
      <c r="O895" s="197"/>
      <c r="P895" s="212"/>
    </row>
    <row r="896" spans="3:16" x14ac:dyDescent="0.2">
      <c r="C896" s="197"/>
      <c r="D896" s="197"/>
      <c r="E896" s="197"/>
      <c r="F896" s="197"/>
      <c r="G896" s="197"/>
      <c r="H896" s="197"/>
      <c r="I896" s="197"/>
      <c r="J896" s="197"/>
      <c r="K896" s="197"/>
      <c r="L896" s="197"/>
      <c r="M896" s="197"/>
      <c r="N896" s="197"/>
      <c r="O896" s="197"/>
      <c r="P896" s="212"/>
    </row>
    <row r="897" spans="3:16" x14ac:dyDescent="0.2">
      <c r="C897" s="197"/>
      <c r="D897" s="197"/>
      <c r="E897" s="197"/>
      <c r="F897" s="197"/>
      <c r="G897" s="197"/>
      <c r="H897" s="197"/>
      <c r="I897" s="197"/>
      <c r="J897" s="197"/>
      <c r="K897" s="197"/>
      <c r="L897" s="197"/>
      <c r="M897" s="197"/>
      <c r="N897" s="197"/>
      <c r="O897" s="197"/>
      <c r="P897" s="212"/>
    </row>
    <row r="898" spans="3:16" x14ac:dyDescent="0.2">
      <c r="C898" s="197"/>
      <c r="D898" s="197"/>
      <c r="E898" s="197"/>
      <c r="F898" s="197"/>
      <c r="G898" s="197"/>
      <c r="H898" s="197"/>
      <c r="I898" s="197"/>
      <c r="J898" s="197"/>
      <c r="K898" s="197"/>
      <c r="L898" s="197"/>
      <c r="M898" s="197"/>
      <c r="N898" s="197"/>
      <c r="O898" s="197"/>
      <c r="P898" s="212"/>
    </row>
    <row r="899" spans="3:16" x14ac:dyDescent="0.2">
      <c r="C899" s="197"/>
      <c r="D899" s="197"/>
      <c r="E899" s="197"/>
      <c r="F899" s="197"/>
      <c r="G899" s="197"/>
      <c r="H899" s="197"/>
      <c r="I899" s="197"/>
      <c r="J899" s="197"/>
      <c r="K899" s="197"/>
      <c r="L899" s="197"/>
      <c r="M899" s="197"/>
      <c r="N899" s="197"/>
      <c r="O899" s="197"/>
      <c r="P899" s="212"/>
    </row>
    <row r="900" spans="3:16" x14ac:dyDescent="0.2">
      <c r="C900" s="197"/>
      <c r="D900" s="197"/>
      <c r="E900" s="197"/>
      <c r="F900" s="197"/>
      <c r="G900" s="197"/>
      <c r="H900" s="197"/>
      <c r="I900" s="197"/>
      <c r="J900" s="197"/>
      <c r="K900" s="197"/>
      <c r="L900" s="197"/>
      <c r="M900" s="197"/>
      <c r="N900" s="197"/>
      <c r="O900" s="197"/>
      <c r="P900" s="212"/>
    </row>
    <row r="901" spans="3:16" x14ac:dyDescent="0.2">
      <c r="C901" s="197"/>
      <c r="D901" s="197"/>
      <c r="E901" s="197"/>
      <c r="F901" s="197"/>
      <c r="G901" s="197"/>
      <c r="H901" s="197"/>
      <c r="I901" s="197"/>
      <c r="J901" s="197"/>
      <c r="K901" s="197"/>
      <c r="L901" s="197"/>
      <c r="M901" s="197"/>
      <c r="N901" s="197"/>
      <c r="O901" s="197"/>
      <c r="P901" s="212"/>
    </row>
    <row r="902" spans="3:16" x14ac:dyDescent="0.2">
      <c r="C902" s="197"/>
      <c r="D902" s="197"/>
      <c r="E902" s="197"/>
      <c r="F902" s="197"/>
      <c r="G902" s="197"/>
      <c r="H902" s="197"/>
      <c r="I902" s="197"/>
      <c r="J902" s="197"/>
      <c r="K902" s="197"/>
      <c r="L902" s="197"/>
      <c r="M902" s="197"/>
      <c r="N902" s="197"/>
      <c r="O902" s="197"/>
      <c r="P902" s="212"/>
    </row>
    <row r="903" spans="3:16" x14ac:dyDescent="0.2">
      <c r="C903" s="197"/>
      <c r="D903" s="197"/>
      <c r="E903" s="197"/>
      <c r="F903" s="197"/>
      <c r="G903" s="197"/>
      <c r="H903" s="197"/>
      <c r="I903" s="197"/>
      <c r="J903" s="197"/>
      <c r="K903" s="197"/>
      <c r="L903" s="197"/>
      <c r="M903" s="197"/>
      <c r="N903" s="197"/>
      <c r="O903" s="197"/>
      <c r="P903" s="212"/>
    </row>
    <row r="904" spans="3:16" x14ac:dyDescent="0.2">
      <c r="C904" s="197"/>
      <c r="D904" s="197"/>
      <c r="E904" s="197"/>
      <c r="F904" s="197"/>
      <c r="G904" s="197"/>
      <c r="H904" s="197"/>
      <c r="I904" s="197"/>
      <c r="J904" s="197"/>
      <c r="K904" s="197"/>
      <c r="L904" s="197"/>
      <c r="M904" s="197"/>
      <c r="N904" s="197"/>
      <c r="O904" s="197"/>
      <c r="P904" s="212"/>
    </row>
    <row r="905" spans="3:16" x14ac:dyDescent="0.2">
      <c r="C905" s="197"/>
      <c r="D905" s="197"/>
      <c r="E905" s="197"/>
      <c r="F905" s="197"/>
      <c r="G905" s="197"/>
      <c r="H905" s="197"/>
      <c r="I905" s="197"/>
      <c r="J905" s="197"/>
      <c r="K905" s="197"/>
      <c r="L905" s="197"/>
      <c r="M905" s="197"/>
      <c r="N905" s="197"/>
      <c r="O905" s="197"/>
      <c r="P905" s="212"/>
    </row>
    <row r="906" spans="3:16" x14ac:dyDescent="0.2">
      <c r="C906" s="197"/>
      <c r="D906" s="197"/>
      <c r="E906" s="197"/>
      <c r="F906" s="197"/>
      <c r="G906" s="197"/>
      <c r="H906" s="197"/>
      <c r="I906" s="197"/>
      <c r="J906" s="197"/>
      <c r="K906" s="197"/>
      <c r="L906" s="197"/>
      <c r="M906" s="197"/>
      <c r="N906" s="197"/>
      <c r="O906" s="197"/>
      <c r="P906" s="212"/>
    </row>
    <row r="907" spans="3:16" x14ac:dyDescent="0.2">
      <c r="C907" s="197"/>
      <c r="D907" s="197"/>
      <c r="E907" s="197"/>
      <c r="F907" s="197"/>
      <c r="G907" s="197"/>
      <c r="H907" s="197"/>
      <c r="I907" s="197"/>
      <c r="J907" s="197"/>
      <c r="K907" s="197"/>
      <c r="L907" s="197"/>
      <c r="M907" s="197"/>
      <c r="N907" s="197"/>
      <c r="O907" s="197"/>
      <c r="P907" s="212"/>
    </row>
    <row r="908" spans="3:16" x14ac:dyDescent="0.2">
      <c r="C908" s="197"/>
      <c r="D908" s="197"/>
      <c r="E908" s="197"/>
      <c r="F908" s="197"/>
      <c r="G908" s="197"/>
      <c r="H908" s="197"/>
      <c r="I908" s="197"/>
      <c r="J908" s="197"/>
      <c r="K908" s="197"/>
      <c r="L908" s="197"/>
      <c r="M908" s="197"/>
      <c r="N908" s="197"/>
      <c r="O908" s="197"/>
      <c r="P908" s="212"/>
    </row>
    <row r="909" spans="3:16" x14ac:dyDescent="0.2">
      <c r="C909" s="197"/>
      <c r="D909" s="197"/>
      <c r="E909" s="197"/>
      <c r="F909" s="197"/>
      <c r="G909" s="197"/>
      <c r="H909" s="197"/>
      <c r="I909" s="197"/>
      <c r="J909" s="197"/>
      <c r="K909" s="197"/>
      <c r="L909" s="197"/>
      <c r="M909" s="197"/>
      <c r="N909" s="197"/>
      <c r="O909" s="197"/>
      <c r="P909" s="212"/>
    </row>
    <row r="910" spans="3:16" x14ac:dyDescent="0.2">
      <c r="C910" s="197"/>
      <c r="D910" s="197"/>
      <c r="E910" s="197"/>
      <c r="F910" s="197"/>
      <c r="G910" s="197"/>
      <c r="H910" s="197"/>
      <c r="I910" s="197"/>
      <c r="J910" s="197"/>
      <c r="K910" s="197"/>
      <c r="L910" s="197"/>
      <c r="M910" s="197"/>
      <c r="N910" s="197"/>
      <c r="O910" s="197"/>
      <c r="P910" s="212"/>
    </row>
    <row r="911" spans="3:16" x14ac:dyDescent="0.2">
      <c r="C911" s="197"/>
      <c r="D911" s="197"/>
      <c r="E911" s="197"/>
      <c r="F911" s="197"/>
      <c r="G911" s="197"/>
      <c r="H911" s="197"/>
      <c r="I911" s="197"/>
      <c r="J911" s="197"/>
      <c r="K911" s="197"/>
      <c r="L911" s="197"/>
      <c r="M911" s="197"/>
      <c r="N911" s="197"/>
      <c r="O911" s="197"/>
      <c r="P911" s="212"/>
    </row>
    <row r="912" spans="3:16" x14ac:dyDescent="0.2">
      <c r="C912" s="197"/>
      <c r="D912" s="197"/>
      <c r="E912" s="197"/>
      <c r="F912" s="197"/>
      <c r="G912" s="197"/>
      <c r="H912" s="197"/>
      <c r="I912" s="197"/>
      <c r="J912" s="197"/>
      <c r="K912" s="197"/>
      <c r="L912" s="197"/>
      <c r="M912" s="197"/>
      <c r="N912" s="197"/>
      <c r="O912" s="197"/>
      <c r="P912" s="212"/>
    </row>
    <row r="913" spans="3:16" x14ac:dyDescent="0.2">
      <c r="C913" s="197"/>
      <c r="D913" s="197"/>
      <c r="E913" s="197"/>
      <c r="F913" s="197"/>
      <c r="G913" s="197"/>
      <c r="H913" s="197"/>
      <c r="I913" s="197"/>
      <c r="J913" s="197"/>
      <c r="K913" s="197"/>
      <c r="L913" s="197"/>
      <c r="M913" s="197"/>
      <c r="N913" s="197"/>
      <c r="O913" s="197"/>
      <c r="P913" s="212"/>
    </row>
    <row r="914" spans="3:16" x14ac:dyDescent="0.2">
      <c r="C914" s="197"/>
      <c r="D914" s="197"/>
      <c r="E914" s="197"/>
      <c r="F914" s="197"/>
      <c r="G914" s="197"/>
      <c r="H914" s="197"/>
      <c r="I914" s="197"/>
      <c r="J914" s="197"/>
      <c r="K914" s="197"/>
      <c r="L914" s="197"/>
      <c r="M914" s="197"/>
      <c r="N914" s="197"/>
      <c r="O914" s="197"/>
      <c r="P914" s="212"/>
    </row>
    <row r="915" spans="3:16" x14ac:dyDescent="0.2">
      <c r="C915" s="197"/>
      <c r="D915" s="197"/>
      <c r="E915" s="197"/>
      <c r="F915" s="197"/>
      <c r="G915" s="197"/>
      <c r="H915" s="197"/>
      <c r="I915" s="197"/>
      <c r="J915" s="197"/>
      <c r="K915" s="197"/>
      <c r="L915" s="197"/>
      <c r="M915" s="197"/>
      <c r="N915" s="197"/>
      <c r="O915" s="197"/>
      <c r="P915" s="212"/>
    </row>
    <row r="916" spans="3:16" x14ac:dyDescent="0.2">
      <c r="C916" s="197"/>
      <c r="D916" s="197"/>
      <c r="E916" s="197"/>
      <c r="F916" s="197"/>
      <c r="G916" s="197"/>
      <c r="H916" s="197"/>
      <c r="I916" s="197"/>
      <c r="J916" s="197"/>
      <c r="K916" s="197"/>
      <c r="L916" s="197"/>
      <c r="M916" s="197"/>
      <c r="N916" s="197"/>
      <c r="O916" s="197"/>
      <c r="P916" s="212"/>
    </row>
    <row r="917" spans="3:16" x14ac:dyDescent="0.2">
      <c r="C917" s="197"/>
      <c r="D917" s="197"/>
      <c r="E917" s="197"/>
      <c r="F917" s="197"/>
      <c r="G917" s="197"/>
      <c r="H917" s="197"/>
      <c r="I917" s="197"/>
      <c r="J917" s="197"/>
      <c r="K917" s="197"/>
      <c r="L917" s="197"/>
      <c r="M917" s="197"/>
      <c r="N917" s="197"/>
      <c r="O917" s="197"/>
      <c r="P917" s="212"/>
    </row>
    <row r="918" spans="3:16" x14ac:dyDescent="0.2">
      <c r="C918" s="197"/>
      <c r="D918" s="197"/>
      <c r="E918" s="197"/>
      <c r="F918" s="197"/>
      <c r="G918" s="197"/>
      <c r="H918" s="197"/>
      <c r="I918" s="197"/>
      <c r="J918" s="197"/>
      <c r="K918" s="197"/>
      <c r="L918" s="197"/>
      <c r="M918" s="197"/>
      <c r="N918" s="197"/>
      <c r="O918" s="197"/>
      <c r="P918" s="212"/>
    </row>
    <row r="919" spans="3:16" x14ac:dyDescent="0.2">
      <c r="C919" s="197"/>
      <c r="D919" s="197"/>
      <c r="E919" s="197"/>
      <c r="F919" s="197"/>
      <c r="G919" s="197"/>
      <c r="H919" s="197"/>
      <c r="I919" s="197"/>
      <c r="J919" s="197"/>
      <c r="K919" s="197"/>
      <c r="L919" s="197"/>
      <c r="M919" s="197"/>
      <c r="N919" s="197"/>
      <c r="O919" s="197"/>
      <c r="P919" s="212"/>
    </row>
    <row r="920" spans="3:16" x14ac:dyDescent="0.2">
      <c r="C920" s="197"/>
      <c r="D920" s="197"/>
      <c r="E920" s="197"/>
      <c r="F920" s="197"/>
      <c r="G920" s="197"/>
      <c r="H920" s="197"/>
      <c r="I920" s="197"/>
      <c r="J920" s="197"/>
      <c r="K920" s="197"/>
      <c r="L920" s="197"/>
      <c r="M920" s="197"/>
      <c r="N920" s="197"/>
      <c r="O920" s="197"/>
      <c r="P920" s="212"/>
    </row>
    <row r="921" spans="3:16" x14ac:dyDescent="0.2">
      <c r="C921" s="197"/>
      <c r="D921" s="197"/>
      <c r="E921" s="197"/>
      <c r="F921" s="197"/>
      <c r="G921" s="197"/>
      <c r="H921" s="197"/>
      <c r="I921" s="197"/>
      <c r="J921" s="197"/>
      <c r="K921" s="197"/>
      <c r="L921" s="197"/>
      <c r="M921" s="197"/>
      <c r="N921" s="197"/>
      <c r="O921" s="197"/>
      <c r="P921" s="212"/>
    </row>
    <row r="922" spans="3:16" x14ac:dyDescent="0.2">
      <c r="C922" s="197"/>
      <c r="D922" s="197"/>
      <c r="E922" s="197"/>
      <c r="F922" s="197"/>
      <c r="G922" s="197"/>
      <c r="H922" s="197"/>
      <c r="I922" s="197"/>
      <c r="J922" s="197"/>
      <c r="K922" s="197"/>
      <c r="L922" s="197"/>
      <c r="M922" s="197"/>
      <c r="N922" s="197"/>
      <c r="O922" s="197"/>
      <c r="P922" s="212"/>
    </row>
    <row r="923" spans="3:16" x14ac:dyDescent="0.2">
      <c r="C923" s="197"/>
      <c r="D923" s="197"/>
      <c r="E923" s="197"/>
      <c r="F923" s="197"/>
      <c r="G923" s="197"/>
      <c r="H923" s="197"/>
      <c r="I923" s="197"/>
      <c r="J923" s="197"/>
      <c r="K923" s="197"/>
      <c r="L923" s="197"/>
      <c r="M923" s="197"/>
      <c r="N923" s="197"/>
      <c r="O923" s="197"/>
      <c r="P923" s="212"/>
    </row>
    <row r="924" spans="3:16" x14ac:dyDescent="0.2">
      <c r="C924" s="197"/>
      <c r="D924" s="197"/>
      <c r="E924" s="197"/>
      <c r="F924" s="197"/>
      <c r="G924" s="197"/>
      <c r="H924" s="197"/>
      <c r="I924" s="197"/>
      <c r="J924" s="197"/>
      <c r="K924" s="197"/>
      <c r="L924" s="197"/>
      <c r="M924" s="197"/>
      <c r="N924" s="197"/>
      <c r="O924" s="197"/>
      <c r="P924" s="212"/>
    </row>
    <row r="925" spans="3:16" x14ac:dyDescent="0.2">
      <c r="C925" s="197"/>
      <c r="D925" s="197"/>
      <c r="E925" s="197"/>
      <c r="F925" s="197"/>
      <c r="G925" s="197"/>
      <c r="H925" s="197"/>
      <c r="I925" s="197"/>
      <c r="J925" s="197"/>
      <c r="K925" s="197"/>
      <c r="L925" s="197"/>
      <c r="M925" s="197"/>
      <c r="N925" s="197"/>
      <c r="O925" s="197"/>
      <c r="P925" s="212"/>
    </row>
    <row r="926" spans="3:16" x14ac:dyDescent="0.2">
      <c r="C926" s="197"/>
      <c r="D926" s="197"/>
      <c r="E926" s="197"/>
      <c r="F926" s="197"/>
      <c r="G926" s="197"/>
      <c r="H926" s="197"/>
      <c r="I926" s="197"/>
      <c r="J926" s="197"/>
      <c r="K926" s="197"/>
      <c r="L926" s="197"/>
      <c r="M926" s="197"/>
      <c r="N926" s="197"/>
      <c r="O926" s="197"/>
      <c r="P926" s="212"/>
    </row>
    <row r="927" spans="3:16" x14ac:dyDescent="0.2">
      <c r="C927" s="197"/>
      <c r="D927" s="197"/>
      <c r="E927" s="197"/>
      <c r="F927" s="197"/>
      <c r="G927" s="197"/>
      <c r="H927" s="197"/>
      <c r="I927" s="197"/>
      <c r="J927" s="197"/>
      <c r="K927" s="197"/>
      <c r="L927" s="197"/>
      <c r="M927" s="197"/>
      <c r="N927" s="197"/>
      <c r="O927" s="197"/>
      <c r="P927" s="212"/>
    </row>
    <row r="928" spans="3:16" x14ac:dyDescent="0.2">
      <c r="C928" s="197"/>
      <c r="D928" s="197"/>
      <c r="E928" s="197"/>
      <c r="F928" s="197"/>
      <c r="G928" s="197"/>
      <c r="H928" s="197"/>
      <c r="I928" s="197"/>
      <c r="J928" s="197"/>
      <c r="K928" s="197"/>
      <c r="L928" s="197"/>
      <c r="M928" s="197"/>
      <c r="N928" s="197"/>
      <c r="O928" s="197"/>
      <c r="P928" s="212"/>
    </row>
    <row r="929" spans="3:16" x14ac:dyDescent="0.2">
      <c r="C929" s="197"/>
      <c r="D929" s="197"/>
      <c r="E929" s="197"/>
      <c r="F929" s="197"/>
      <c r="G929" s="197"/>
      <c r="H929" s="197"/>
      <c r="I929" s="197"/>
      <c r="J929" s="197"/>
      <c r="K929" s="197"/>
      <c r="L929" s="197"/>
      <c r="M929" s="197"/>
      <c r="N929" s="197"/>
      <c r="O929" s="197"/>
      <c r="P929" s="212"/>
    </row>
    <row r="930" spans="3:16" x14ac:dyDescent="0.2">
      <c r="C930" s="197"/>
      <c r="D930" s="197"/>
      <c r="E930" s="197"/>
      <c r="F930" s="197"/>
      <c r="G930" s="197"/>
      <c r="H930" s="197"/>
      <c r="I930" s="197"/>
      <c r="J930" s="197"/>
      <c r="K930" s="197"/>
      <c r="L930" s="197"/>
      <c r="M930" s="197"/>
      <c r="N930" s="197"/>
      <c r="O930" s="197"/>
      <c r="P930" s="212"/>
    </row>
    <row r="931" spans="3:16" x14ac:dyDescent="0.2">
      <c r="C931" s="197"/>
      <c r="D931" s="197"/>
      <c r="E931" s="197"/>
      <c r="F931" s="197"/>
      <c r="G931" s="197"/>
      <c r="H931" s="197"/>
      <c r="I931" s="197"/>
      <c r="J931" s="197"/>
      <c r="K931" s="197"/>
      <c r="L931" s="197"/>
      <c r="M931" s="197"/>
      <c r="N931" s="197"/>
      <c r="O931" s="197"/>
      <c r="P931" s="212"/>
    </row>
    <row r="932" spans="3:16" x14ac:dyDescent="0.2">
      <c r="C932" s="197"/>
      <c r="D932" s="197"/>
      <c r="E932" s="197"/>
      <c r="F932" s="197"/>
      <c r="G932" s="197"/>
      <c r="H932" s="197"/>
      <c r="I932" s="197"/>
      <c r="J932" s="197"/>
      <c r="K932" s="197"/>
      <c r="L932" s="197"/>
      <c r="M932" s="197"/>
      <c r="N932" s="197"/>
      <c r="O932" s="197"/>
      <c r="P932" s="212"/>
    </row>
    <row r="933" spans="3:16" x14ac:dyDescent="0.2">
      <c r="C933" s="197"/>
      <c r="D933" s="197"/>
      <c r="E933" s="197"/>
      <c r="F933" s="197"/>
      <c r="G933" s="197"/>
      <c r="H933" s="197"/>
      <c r="I933" s="197"/>
      <c r="J933" s="197"/>
      <c r="K933" s="197"/>
      <c r="L933" s="197"/>
      <c r="M933" s="197"/>
      <c r="N933" s="197"/>
      <c r="O933" s="197"/>
      <c r="P933" s="212"/>
    </row>
    <row r="934" spans="3:16" x14ac:dyDescent="0.2">
      <c r="C934" s="197"/>
      <c r="D934" s="197"/>
      <c r="E934" s="197"/>
      <c r="F934" s="197"/>
      <c r="G934" s="197"/>
      <c r="H934" s="197"/>
      <c r="I934" s="197"/>
      <c r="J934" s="197"/>
      <c r="K934" s="197"/>
      <c r="L934" s="197"/>
      <c r="M934" s="197"/>
      <c r="N934" s="197"/>
      <c r="O934" s="197"/>
      <c r="P934" s="212"/>
    </row>
    <row r="935" spans="3:16" x14ac:dyDescent="0.2">
      <c r="C935" s="197"/>
      <c r="D935" s="197"/>
      <c r="E935" s="197"/>
      <c r="F935" s="197"/>
      <c r="G935" s="197"/>
      <c r="H935" s="197"/>
      <c r="I935" s="197"/>
      <c r="J935" s="197"/>
      <c r="K935" s="197"/>
      <c r="L935" s="197"/>
      <c r="M935" s="197"/>
      <c r="N935" s="197"/>
      <c r="O935" s="197"/>
      <c r="P935" s="212"/>
    </row>
    <row r="936" spans="3:16" x14ac:dyDescent="0.2">
      <c r="C936" s="197"/>
      <c r="D936" s="197"/>
      <c r="E936" s="197"/>
      <c r="F936" s="197"/>
      <c r="G936" s="197"/>
      <c r="H936" s="197"/>
      <c r="I936" s="197"/>
      <c r="J936" s="197"/>
      <c r="K936" s="197"/>
      <c r="L936" s="197"/>
      <c r="M936" s="197"/>
      <c r="N936" s="197"/>
      <c r="O936" s="197"/>
      <c r="P936" s="212"/>
    </row>
    <row r="937" spans="3:16" x14ac:dyDescent="0.2">
      <c r="C937" s="197"/>
      <c r="D937" s="197"/>
      <c r="E937" s="197"/>
      <c r="F937" s="197"/>
      <c r="G937" s="197"/>
      <c r="H937" s="197"/>
      <c r="I937" s="197"/>
      <c r="J937" s="197"/>
      <c r="K937" s="197"/>
      <c r="L937" s="197"/>
      <c r="M937" s="197"/>
      <c r="N937" s="197"/>
      <c r="O937" s="197"/>
      <c r="P937" s="212"/>
    </row>
    <row r="938" spans="3:16" x14ac:dyDescent="0.2">
      <c r="C938" s="197"/>
      <c r="D938" s="197"/>
      <c r="E938" s="197"/>
      <c r="F938" s="197"/>
      <c r="G938" s="197"/>
      <c r="H938" s="197"/>
      <c r="I938" s="197"/>
      <c r="J938" s="197"/>
      <c r="K938" s="197"/>
      <c r="L938" s="197"/>
      <c r="M938" s="197"/>
      <c r="N938" s="197"/>
      <c r="O938" s="197"/>
      <c r="P938" s="212"/>
    </row>
    <row r="939" spans="3:16" x14ac:dyDescent="0.2">
      <c r="C939" s="197"/>
      <c r="D939" s="197"/>
      <c r="E939" s="197"/>
      <c r="F939" s="197"/>
      <c r="G939" s="197"/>
      <c r="H939" s="197"/>
      <c r="I939" s="197"/>
      <c r="J939" s="197"/>
      <c r="K939" s="197"/>
      <c r="L939" s="197"/>
      <c r="M939" s="197"/>
      <c r="N939" s="197"/>
      <c r="O939" s="197"/>
      <c r="P939" s="212"/>
    </row>
    <row r="940" spans="3:16" x14ac:dyDescent="0.2">
      <c r="C940" s="197"/>
      <c r="D940" s="197"/>
      <c r="E940" s="197"/>
      <c r="F940" s="197"/>
      <c r="G940" s="197"/>
      <c r="H940" s="197"/>
      <c r="I940" s="197"/>
      <c r="J940" s="197"/>
      <c r="K940" s="197"/>
      <c r="L940" s="197"/>
      <c r="M940" s="197"/>
      <c r="N940" s="197"/>
      <c r="O940" s="197"/>
      <c r="P940" s="212"/>
    </row>
    <row r="941" spans="3:16" x14ac:dyDescent="0.2">
      <c r="C941" s="197"/>
      <c r="D941" s="197"/>
      <c r="E941" s="197"/>
      <c r="F941" s="197"/>
      <c r="G941" s="197"/>
      <c r="H941" s="197"/>
      <c r="I941" s="197"/>
      <c r="J941" s="197"/>
      <c r="K941" s="197"/>
      <c r="L941" s="197"/>
      <c r="M941" s="197"/>
      <c r="N941" s="197"/>
      <c r="O941" s="197"/>
      <c r="P941" s="212"/>
    </row>
    <row r="942" spans="3:16" x14ac:dyDescent="0.2">
      <c r="C942" s="197"/>
      <c r="D942" s="197"/>
      <c r="E942" s="197"/>
      <c r="F942" s="197"/>
      <c r="G942" s="197"/>
      <c r="H942" s="197"/>
      <c r="I942" s="197"/>
      <c r="J942" s="197"/>
      <c r="K942" s="197"/>
      <c r="L942" s="197"/>
      <c r="M942" s="197"/>
      <c r="N942" s="197"/>
      <c r="O942" s="197"/>
      <c r="P942" s="212"/>
    </row>
    <row r="943" spans="3:16" x14ac:dyDescent="0.2">
      <c r="C943" s="197"/>
      <c r="D943" s="197"/>
      <c r="E943" s="197"/>
      <c r="F943" s="197"/>
      <c r="G943" s="197"/>
      <c r="H943" s="197"/>
      <c r="I943" s="197"/>
      <c r="J943" s="197"/>
      <c r="K943" s="197"/>
      <c r="L943" s="197"/>
      <c r="M943" s="197"/>
      <c r="N943" s="197"/>
      <c r="O943" s="197"/>
      <c r="P943" s="212"/>
    </row>
    <row r="944" spans="3:16" x14ac:dyDescent="0.2">
      <c r="C944" s="197"/>
      <c r="D944" s="197"/>
      <c r="E944" s="197"/>
      <c r="F944" s="197"/>
      <c r="G944" s="197"/>
      <c r="H944" s="197"/>
      <c r="I944" s="197"/>
      <c r="J944" s="197"/>
      <c r="K944" s="197"/>
      <c r="L944" s="197"/>
      <c r="M944" s="197"/>
      <c r="N944" s="197"/>
      <c r="O944" s="197"/>
      <c r="P944" s="212"/>
    </row>
    <row r="945" spans="3:16" x14ac:dyDescent="0.2">
      <c r="C945" s="197"/>
      <c r="D945" s="197"/>
      <c r="E945" s="197"/>
      <c r="F945" s="197"/>
      <c r="G945" s="197"/>
      <c r="H945" s="197"/>
      <c r="I945" s="197"/>
      <c r="J945" s="197"/>
      <c r="K945" s="197"/>
      <c r="L945" s="197"/>
      <c r="M945" s="197"/>
      <c r="N945" s="197"/>
      <c r="O945" s="197"/>
      <c r="P945" s="212"/>
    </row>
    <row r="946" spans="3:16" x14ac:dyDescent="0.2">
      <c r="C946" s="197"/>
      <c r="D946" s="197"/>
      <c r="E946" s="197"/>
      <c r="F946" s="197"/>
      <c r="G946" s="197"/>
      <c r="H946" s="197"/>
      <c r="I946" s="197"/>
      <c r="J946" s="197"/>
      <c r="K946" s="197"/>
      <c r="L946" s="197"/>
      <c r="M946" s="197"/>
      <c r="N946" s="197"/>
      <c r="O946" s="197"/>
      <c r="P946" s="212"/>
    </row>
    <row r="947" spans="3:16" x14ac:dyDescent="0.2">
      <c r="C947" s="197"/>
      <c r="D947" s="197"/>
      <c r="E947" s="197"/>
      <c r="F947" s="197"/>
      <c r="G947" s="197"/>
      <c r="H947" s="197"/>
      <c r="I947" s="197"/>
      <c r="J947" s="197"/>
      <c r="K947" s="197"/>
      <c r="L947" s="197"/>
      <c r="M947" s="197"/>
      <c r="N947" s="197"/>
      <c r="O947" s="197"/>
      <c r="P947" s="212"/>
    </row>
    <row r="948" spans="3:16" x14ac:dyDescent="0.2">
      <c r="C948" s="197"/>
      <c r="D948" s="197"/>
      <c r="E948" s="197"/>
      <c r="F948" s="197"/>
      <c r="G948" s="197"/>
      <c r="H948" s="197"/>
      <c r="I948" s="197"/>
      <c r="J948" s="197"/>
      <c r="K948" s="197"/>
      <c r="L948" s="197"/>
      <c r="M948" s="197"/>
      <c r="N948" s="197"/>
      <c r="O948" s="197"/>
      <c r="P948" s="212"/>
    </row>
    <row r="949" spans="3:16" x14ac:dyDescent="0.2">
      <c r="C949" s="197"/>
      <c r="D949" s="197"/>
      <c r="E949" s="197"/>
      <c r="F949" s="197"/>
      <c r="G949" s="197"/>
      <c r="H949" s="197"/>
      <c r="I949" s="197"/>
      <c r="J949" s="197"/>
      <c r="K949" s="197"/>
      <c r="L949" s="197"/>
      <c r="M949" s="197"/>
      <c r="N949" s="197"/>
      <c r="O949" s="197"/>
      <c r="P949" s="212"/>
    </row>
    <row r="950" spans="3:16" x14ac:dyDescent="0.2">
      <c r="C950" s="197"/>
      <c r="D950" s="197"/>
      <c r="E950" s="197"/>
      <c r="F950" s="197"/>
      <c r="G950" s="197"/>
      <c r="H950" s="197"/>
      <c r="I950" s="197"/>
      <c r="J950" s="197"/>
      <c r="K950" s="197"/>
      <c r="L950" s="197"/>
      <c r="M950" s="197"/>
      <c r="N950" s="197"/>
      <c r="O950" s="197"/>
      <c r="P950" s="212"/>
    </row>
    <row r="951" spans="3:16" x14ac:dyDescent="0.2">
      <c r="C951" s="197"/>
      <c r="D951" s="197"/>
      <c r="E951" s="197"/>
      <c r="F951" s="197"/>
      <c r="G951" s="197"/>
      <c r="H951" s="197"/>
      <c r="I951" s="197"/>
      <c r="J951" s="197"/>
      <c r="K951" s="197"/>
      <c r="L951" s="197"/>
      <c r="M951" s="197"/>
      <c r="N951" s="197"/>
      <c r="O951" s="197"/>
      <c r="P951" s="212"/>
    </row>
    <row r="952" spans="3:16" x14ac:dyDescent="0.2">
      <c r="C952" s="197"/>
      <c r="D952" s="197"/>
      <c r="E952" s="197"/>
      <c r="F952" s="197"/>
      <c r="G952" s="197"/>
      <c r="H952" s="197"/>
      <c r="I952" s="197"/>
      <c r="J952" s="197"/>
      <c r="K952" s="197"/>
      <c r="L952" s="197"/>
      <c r="M952" s="197"/>
      <c r="N952" s="197"/>
      <c r="O952" s="197"/>
      <c r="P952" s="212"/>
    </row>
    <row r="953" spans="3:16" x14ac:dyDescent="0.2">
      <c r="C953" s="197"/>
      <c r="D953" s="197"/>
      <c r="E953" s="197"/>
      <c r="F953" s="197"/>
      <c r="G953" s="197"/>
      <c r="H953" s="197"/>
      <c r="I953" s="197"/>
      <c r="J953" s="197"/>
      <c r="K953" s="197"/>
      <c r="L953" s="197"/>
      <c r="M953" s="197"/>
      <c r="N953" s="197"/>
      <c r="O953" s="197"/>
      <c r="P953" s="212"/>
    </row>
    <row r="954" spans="3:16" x14ac:dyDescent="0.2">
      <c r="C954" s="197"/>
      <c r="D954" s="197"/>
      <c r="E954" s="197"/>
      <c r="F954" s="197"/>
      <c r="G954" s="197"/>
      <c r="H954" s="197"/>
      <c r="I954" s="197"/>
      <c r="J954" s="197"/>
      <c r="K954" s="197"/>
      <c r="L954" s="197"/>
      <c r="M954" s="197"/>
      <c r="N954" s="197"/>
      <c r="O954" s="197"/>
      <c r="P954" s="212"/>
    </row>
    <row r="955" spans="3:16" x14ac:dyDescent="0.2">
      <c r="C955" s="197"/>
      <c r="D955" s="197"/>
      <c r="E955" s="197"/>
      <c r="F955" s="197"/>
      <c r="G955" s="197"/>
      <c r="H955" s="197"/>
      <c r="I955" s="197"/>
      <c r="J955" s="197"/>
      <c r="K955" s="197"/>
      <c r="L955" s="197"/>
      <c r="M955" s="197"/>
      <c r="N955" s="197"/>
      <c r="O955" s="197"/>
      <c r="P955" s="212"/>
    </row>
    <row r="956" spans="3:16" x14ac:dyDescent="0.2">
      <c r="C956" s="197"/>
      <c r="D956" s="197"/>
      <c r="E956" s="197"/>
      <c r="F956" s="197"/>
      <c r="G956" s="197"/>
      <c r="H956" s="197"/>
      <c r="I956" s="197"/>
      <c r="J956" s="197"/>
      <c r="K956" s="197"/>
      <c r="L956" s="197"/>
      <c r="M956" s="197"/>
      <c r="N956" s="197"/>
      <c r="O956" s="197"/>
      <c r="P956" s="212"/>
    </row>
    <row r="957" spans="3:16" x14ac:dyDescent="0.2">
      <c r="C957" s="197"/>
      <c r="D957" s="197"/>
      <c r="E957" s="197"/>
      <c r="F957" s="197"/>
      <c r="G957" s="197"/>
      <c r="H957" s="197"/>
      <c r="I957" s="197"/>
      <c r="J957" s="197"/>
      <c r="K957" s="197"/>
      <c r="L957" s="197"/>
      <c r="M957" s="197"/>
      <c r="N957" s="197"/>
      <c r="O957" s="197"/>
      <c r="P957" s="212"/>
    </row>
    <row r="958" spans="3:16" x14ac:dyDescent="0.2">
      <c r="C958" s="197"/>
      <c r="D958" s="197"/>
      <c r="E958" s="197"/>
      <c r="F958" s="197"/>
      <c r="G958" s="197"/>
      <c r="H958" s="197"/>
      <c r="I958" s="197"/>
      <c r="J958" s="197"/>
      <c r="K958" s="197"/>
      <c r="L958" s="197"/>
      <c r="M958" s="197"/>
      <c r="N958" s="197"/>
      <c r="O958" s="197"/>
      <c r="P958" s="212"/>
    </row>
    <row r="959" spans="3:16" x14ac:dyDescent="0.2">
      <c r="C959" s="197"/>
      <c r="D959" s="197"/>
      <c r="E959" s="197"/>
      <c r="F959" s="197"/>
      <c r="G959" s="197"/>
      <c r="H959" s="197"/>
      <c r="I959" s="197"/>
      <c r="J959" s="197"/>
      <c r="K959" s="197"/>
      <c r="L959" s="197"/>
      <c r="M959" s="197"/>
      <c r="N959" s="197"/>
      <c r="O959" s="197"/>
      <c r="P959" s="212"/>
    </row>
    <row r="960" spans="3:16" x14ac:dyDescent="0.2">
      <c r="C960" s="197"/>
      <c r="D960" s="197"/>
      <c r="E960" s="197"/>
      <c r="F960" s="197"/>
      <c r="G960" s="197"/>
      <c r="H960" s="197"/>
      <c r="I960" s="197"/>
      <c r="J960" s="197"/>
      <c r="K960" s="197"/>
      <c r="L960" s="197"/>
      <c r="M960" s="197"/>
      <c r="N960" s="197"/>
      <c r="O960" s="197"/>
      <c r="P960" s="212"/>
    </row>
    <row r="961" spans="3:16" x14ac:dyDescent="0.2">
      <c r="C961" s="197"/>
      <c r="D961" s="197"/>
      <c r="E961" s="197"/>
      <c r="F961" s="197"/>
      <c r="G961" s="197"/>
      <c r="H961" s="197"/>
      <c r="I961" s="197"/>
      <c r="J961" s="197"/>
      <c r="K961" s="197"/>
      <c r="L961" s="197"/>
      <c r="M961" s="197"/>
      <c r="N961" s="197"/>
      <c r="O961" s="197"/>
      <c r="P961" s="212"/>
    </row>
    <row r="962" spans="3:16" x14ac:dyDescent="0.2">
      <c r="C962" s="197"/>
      <c r="D962" s="197"/>
      <c r="E962" s="197"/>
      <c r="F962" s="197"/>
      <c r="G962" s="197"/>
      <c r="H962" s="197"/>
      <c r="I962" s="197"/>
      <c r="J962" s="197"/>
      <c r="K962" s="197"/>
      <c r="L962" s="197"/>
      <c r="M962" s="197"/>
      <c r="N962" s="197"/>
      <c r="O962" s="197"/>
      <c r="P962" s="212"/>
    </row>
    <row r="963" spans="3:16" x14ac:dyDescent="0.2">
      <c r="C963" s="197"/>
      <c r="D963" s="197"/>
      <c r="E963" s="197"/>
      <c r="F963" s="197"/>
      <c r="G963" s="197"/>
      <c r="H963" s="197"/>
      <c r="I963" s="197"/>
      <c r="J963" s="197"/>
      <c r="K963" s="197"/>
      <c r="L963" s="197"/>
      <c r="M963" s="197"/>
      <c r="N963" s="197"/>
      <c r="O963" s="197"/>
      <c r="P963" s="212"/>
    </row>
    <row r="964" spans="3:16" x14ac:dyDescent="0.2">
      <c r="C964" s="197"/>
      <c r="D964" s="197"/>
      <c r="E964" s="197"/>
      <c r="F964" s="197"/>
      <c r="G964" s="197"/>
      <c r="H964" s="197"/>
      <c r="I964" s="197"/>
      <c r="J964" s="197"/>
      <c r="K964" s="197"/>
      <c r="L964" s="197"/>
      <c r="M964" s="197"/>
      <c r="N964" s="197"/>
      <c r="O964" s="197"/>
      <c r="P964" s="212"/>
    </row>
    <row r="965" spans="3:16" x14ac:dyDescent="0.2">
      <c r="C965" s="197"/>
      <c r="D965" s="197"/>
      <c r="E965" s="197"/>
      <c r="F965" s="197"/>
      <c r="G965" s="197"/>
      <c r="H965" s="197"/>
      <c r="I965" s="197"/>
      <c r="J965" s="197"/>
      <c r="K965" s="197"/>
      <c r="L965" s="197"/>
      <c r="M965" s="197"/>
      <c r="N965" s="197"/>
      <c r="O965" s="197"/>
      <c r="P965" s="212"/>
    </row>
    <row r="966" spans="3:16" x14ac:dyDescent="0.2">
      <c r="C966" s="197"/>
      <c r="D966" s="197"/>
      <c r="E966" s="197"/>
      <c r="F966" s="197"/>
      <c r="G966" s="197"/>
      <c r="H966" s="197"/>
      <c r="I966" s="197"/>
      <c r="J966" s="197"/>
      <c r="K966" s="197"/>
      <c r="L966" s="197"/>
      <c r="M966" s="197"/>
      <c r="N966" s="197"/>
      <c r="O966" s="197"/>
      <c r="P966" s="212"/>
    </row>
    <row r="967" spans="3:16" x14ac:dyDescent="0.2">
      <c r="C967" s="197"/>
      <c r="D967" s="197"/>
      <c r="E967" s="197"/>
      <c r="F967" s="197"/>
      <c r="G967" s="197"/>
      <c r="H967" s="197"/>
      <c r="I967" s="197"/>
      <c r="J967" s="197"/>
      <c r="K967" s="197"/>
      <c r="L967" s="197"/>
      <c r="M967" s="197"/>
      <c r="N967" s="197"/>
      <c r="O967" s="197"/>
      <c r="P967" s="212"/>
    </row>
    <row r="968" spans="3:16" x14ac:dyDescent="0.2">
      <c r="C968" s="197"/>
      <c r="D968" s="197"/>
      <c r="E968" s="197"/>
      <c r="F968" s="197"/>
      <c r="G968" s="197"/>
      <c r="H968" s="197"/>
      <c r="I968" s="197"/>
      <c r="J968" s="197"/>
      <c r="K968" s="197"/>
      <c r="L968" s="197"/>
      <c r="M968" s="197"/>
      <c r="N968" s="197"/>
      <c r="O968" s="197"/>
      <c r="P968" s="212"/>
    </row>
    <row r="969" spans="3:16" x14ac:dyDescent="0.2">
      <c r="C969" s="197"/>
      <c r="D969" s="197"/>
      <c r="E969" s="197"/>
      <c r="F969" s="197"/>
      <c r="G969" s="197"/>
      <c r="H969" s="197"/>
      <c r="I969" s="197"/>
      <c r="J969" s="197"/>
      <c r="K969" s="197"/>
      <c r="L969" s="197"/>
      <c r="M969" s="197"/>
      <c r="N969" s="197"/>
      <c r="O969" s="197"/>
      <c r="P969" s="212"/>
    </row>
    <row r="970" spans="3:16" x14ac:dyDescent="0.2">
      <c r="C970" s="197"/>
      <c r="D970" s="197"/>
      <c r="E970" s="197"/>
      <c r="F970" s="197"/>
      <c r="G970" s="197"/>
      <c r="H970" s="197"/>
      <c r="I970" s="197"/>
      <c r="J970" s="197"/>
      <c r="K970" s="197"/>
      <c r="L970" s="197"/>
      <c r="M970" s="197"/>
      <c r="N970" s="197"/>
      <c r="O970" s="197"/>
      <c r="P970" s="212"/>
    </row>
    <row r="971" spans="3:16" x14ac:dyDescent="0.2">
      <c r="C971" s="197"/>
      <c r="D971" s="197"/>
      <c r="E971" s="197"/>
      <c r="F971" s="197"/>
      <c r="G971" s="197"/>
      <c r="H971" s="197"/>
      <c r="I971" s="197"/>
      <c r="J971" s="197"/>
      <c r="K971" s="197"/>
      <c r="L971" s="197"/>
      <c r="M971" s="197"/>
      <c r="N971" s="197"/>
      <c r="O971" s="197"/>
      <c r="P971" s="212"/>
    </row>
    <row r="972" spans="3:16" x14ac:dyDescent="0.2">
      <c r="C972" s="197"/>
      <c r="D972" s="197"/>
      <c r="E972" s="197"/>
      <c r="F972" s="197"/>
      <c r="G972" s="197"/>
      <c r="H972" s="197"/>
      <c r="I972" s="197"/>
      <c r="J972" s="197"/>
      <c r="K972" s="197"/>
      <c r="L972" s="197"/>
      <c r="M972" s="197"/>
      <c r="N972" s="197"/>
      <c r="O972" s="197"/>
      <c r="P972" s="212"/>
    </row>
    <row r="973" spans="3:16" x14ac:dyDescent="0.2">
      <c r="C973" s="197"/>
      <c r="D973" s="197"/>
      <c r="E973" s="197"/>
      <c r="F973" s="197"/>
      <c r="G973" s="197"/>
      <c r="H973" s="197"/>
      <c r="I973" s="197"/>
      <c r="J973" s="197"/>
      <c r="K973" s="197"/>
      <c r="L973" s="197"/>
      <c r="M973" s="197"/>
      <c r="N973" s="197"/>
      <c r="O973" s="197"/>
      <c r="P973" s="212"/>
    </row>
    <row r="974" spans="3:16" x14ac:dyDescent="0.2">
      <c r="C974" s="197"/>
      <c r="D974" s="197"/>
      <c r="E974" s="197"/>
      <c r="F974" s="197"/>
      <c r="G974" s="197"/>
      <c r="H974" s="197"/>
      <c r="I974" s="197"/>
      <c r="J974" s="197"/>
      <c r="K974" s="197"/>
      <c r="L974" s="197"/>
      <c r="M974" s="197"/>
      <c r="N974" s="197"/>
      <c r="O974" s="197"/>
      <c r="P974" s="212"/>
    </row>
    <row r="975" spans="3:16" x14ac:dyDescent="0.2">
      <c r="C975" s="197"/>
      <c r="D975" s="197"/>
      <c r="E975" s="197"/>
      <c r="F975" s="197"/>
      <c r="G975" s="197"/>
      <c r="H975" s="197"/>
      <c r="I975" s="197"/>
      <c r="J975" s="197"/>
      <c r="K975" s="197"/>
      <c r="L975" s="197"/>
      <c r="M975" s="197"/>
      <c r="N975" s="197"/>
      <c r="O975" s="197"/>
      <c r="P975" s="212"/>
    </row>
    <row r="976" spans="3:16" x14ac:dyDescent="0.2">
      <c r="C976" s="197"/>
      <c r="D976" s="197"/>
      <c r="E976" s="197"/>
      <c r="F976" s="197"/>
      <c r="G976" s="197"/>
      <c r="H976" s="197"/>
      <c r="I976" s="197"/>
      <c r="J976" s="197"/>
      <c r="K976" s="197"/>
      <c r="L976" s="197"/>
      <c r="M976" s="197"/>
      <c r="N976" s="197"/>
      <c r="O976" s="197"/>
      <c r="P976" s="212"/>
    </row>
    <row r="977" spans="3:16" x14ac:dyDescent="0.2">
      <c r="C977" s="197"/>
      <c r="D977" s="197"/>
      <c r="E977" s="197"/>
      <c r="F977" s="197"/>
      <c r="G977" s="197"/>
      <c r="H977" s="197"/>
      <c r="I977" s="197"/>
      <c r="J977" s="197"/>
      <c r="K977" s="197"/>
      <c r="L977" s="197"/>
      <c r="M977" s="197"/>
      <c r="N977" s="197"/>
      <c r="O977" s="197"/>
      <c r="P977" s="212"/>
    </row>
    <row r="978" spans="3:16" x14ac:dyDescent="0.2">
      <c r="C978" s="197"/>
      <c r="D978" s="197"/>
      <c r="E978" s="197"/>
      <c r="F978" s="197"/>
      <c r="G978" s="197"/>
      <c r="H978" s="197"/>
      <c r="I978" s="197"/>
      <c r="J978" s="197"/>
      <c r="K978" s="197"/>
      <c r="L978" s="197"/>
      <c r="M978" s="197"/>
      <c r="N978" s="197"/>
      <c r="O978" s="197"/>
      <c r="P978" s="212"/>
    </row>
    <row r="979" spans="3:16" x14ac:dyDescent="0.2">
      <c r="C979" s="197"/>
      <c r="D979" s="197"/>
      <c r="E979" s="197"/>
      <c r="F979" s="197"/>
      <c r="G979" s="197"/>
      <c r="H979" s="197"/>
      <c r="I979" s="197"/>
      <c r="J979" s="197"/>
      <c r="K979" s="197"/>
      <c r="L979" s="197"/>
      <c r="M979" s="197"/>
      <c r="N979" s="197"/>
      <c r="O979" s="197"/>
      <c r="P979" s="212"/>
    </row>
    <row r="980" spans="3:16" x14ac:dyDescent="0.2">
      <c r="C980" s="197"/>
      <c r="D980" s="197"/>
      <c r="E980" s="197"/>
      <c r="F980" s="197"/>
      <c r="G980" s="197"/>
      <c r="H980" s="197"/>
      <c r="I980" s="197"/>
      <c r="J980" s="197"/>
      <c r="K980" s="197"/>
      <c r="L980" s="197"/>
      <c r="M980" s="197"/>
      <c r="N980" s="197"/>
      <c r="O980" s="197"/>
      <c r="P980" s="212"/>
    </row>
    <row r="981" spans="3:16" x14ac:dyDescent="0.2">
      <c r="C981" s="197"/>
      <c r="D981" s="197"/>
      <c r="E981" s="197"/>
      <c r="F981" s="197"/>
      <c r="G981" s="197"/>
      <c r="H981" s="197"/>
      <c r="I981" s="197"/>
      <c r="J981" s="197"/>
      <c r="K981" s="197"/>
      <c r="L981" s="197"/>
      <c r="M981" s="197"/>
      <c r="N981" s="197"/>
      <c r="O981" s="197"/>
      <c r="P981" s="212"/>
    </row>
    <row r="982" spans="3:16" x14ac:dyDescent="0.2">
      <c r="C982" s="197"/>
      <c r="D982" s="197"/>
      <c r="E982" s="197"/>
      <c r="F982" s="197"/>
      <c r="G982" s="197"/>
      <c r="H982" s="197"/>
      <c r="I982" s="197"/>
      <c r="J982" s="197"/>
      <c r="K982" s="197"/>
      <c r="L982" s="197"/>
      <c r="M982" s="197"/>
      <c r="N982" s="197"/>
      <c r="O982" s="197"/>
      <c r="P982" s="212"/>
    </row>
    <row r="983" spans="3:16" x14ac:dyDescent="0.2">
      <c r="C983" s="197"/>
      <c r="D983" s="197"/>
      <c r="E983" s="197"/>
      <c r="F983" s="197"/>
      <c r="G983" s="197"/>
      <c r="H983" s="197"/>
      <c r="I983" s="197"/>
      <c r="J983" s="197"/>
      <c r="K983" s="197"/>
      <c r="L983" s="197"/>
      <c r="M983" s="197"/>
      <c r="N983" s="197"/>
      <c r="O983" s="197"/>
      <c r="P983" s="212"/>
    </row>
    <row r="984" spans="3:16" x14ac:dyDescent="0.2">
      <c r="C984" s="197"/>
      <c r="D984" s="197"/>
      <c r="E984" s="197"/>
      <c r="F984" s="197"/>
      <c r="G984" s="197"/>
      <c r="H984" s="197"/>
      <c r="I984" s="197"/>
      <c r="J984" s="197"/>
      <c r="K984" s="197"/>
      <c r="L984" s="197"/>
      <c r="M984" s="197"/>
      <c r="N984" s="197"/>
      <c r="O984" s="197"/>
      <c r="P984" s="212"/>
    </row>
    <row r="985" spans="3:16" x14ac:dyDescent="0.2">
      <c r="C985" s="197"/>
      <c r="D985" s="197"/>
      <c r="E985" s="197"/>
      <c r="F985" s="197"/>
      <c r="G985" s="197"/>
      <c r="H985" s="197"/>
      <c r="I985" s="197"/>
      <c r="J985" s="197"/>
      <c r="K985" s="197"/>
      <c r="L985" s="197"/>
      <c r="M985" s="197"/>
      <c r="N985" s="197"/>
      <c r="O985" s="197"/>
      <c r="P985" s="212"/>
    </row>
    <row r="986" spans="3:16" x14ac:dyDescent="0.2">
      <c r="C986" s="197"/>
      <c r="D986" s="197"/>
      <c r="E986" s="197"/>
      <c r="F986" s="197"/>
      <c r="G986" s="197"/>
      <c r="H986" s="197"/>
      <c r="I986" s="197"/>
      <c r="J986" s="197"/>
      <c r="K986" s="197"/>
      <c r="L986" s="197"/>
      <c r="M986" s="197"/>
      <c r="N986" s="197"/>
      <c r="O986" s="197"/>
      <c r="P986" s="212"/>
    </row>
    <row r="987" spans="3:16" x14ac:dyDescent="0.2">
      <c r="C987" s="197"/>
      <c r="D987" s="197"/>
      <c r="E987" s="197"/>
      <c r="F987" s="197"/>
      <c r="G987" s="197"/>
      <c r="H987" s="197"/>
      <c r="I987" s="197"/>
      <c r="J987" s="197"/>
      <c r="K987" s="197"/>
      <c r="L987" s="197"/>
      <c r="M987" s="197"/>
      <c r="N987" s="197"/>
      <c r="O987" s="197"/>
      <c r="P987" s="212"/>
    </row>
    <row r="988" spans="3:16" x14ac:dyDescent="0.2">
      <c r="C988" s="197"/>
      <c r="D988" s="197"/>
      <c r="E988" s="197"/>
      <c r="F988" s="197"/>
      <c r="G988" s="197"/>
      <c r="H988" s="197"/>
      <c r="I988" s="197"/>
      <c r="J988" s="197"/>
      <c r="K988" s="197"/>
      <c r="L988" s="197"/>
      <c r="M988" s="197"/>
      <c r="N988" s="197"/>
      <c r="O988" s="197"/>
      <c r="P988" s="212"/>
    </row>
    <row r="989" spans="3:16" x14ac:dyDescent="0.2">
      <c r="C989" s="197"/>
      <c r="D989" s="197"/>
      <c r="E989" s="197"/>
      <c r="F989" s="197"/>
      <c r="G989" s="197"/>
      <c r="H989" s="197"/>
      <c r="I989" s="197"/>
      <c r="J989" s="197"/>
      <c r="K989" s="197"/>
      <c r="L989" s="197"/>
      <c r="M989" s="197"/>
      <c r="N989" s="197"/>
      <c r="O989" s="197"/>
      <c r="P989" s="212"/>
    </row>
    <row r="990" spans="3:16" x14ac:dyDescent="0.2">
      <c r="C990" s="197"/>
      <c r="D990" s="197"/>
      <c r="E990" s="197"/>
      <c r="F990" s="197"/>
      <c r="G990" s="197"/>
      <c r="H990" s="197"/>
      <c r="I990" s="197"/>
      <c r="J990" s="197"/>
      <c r="K990" s="197"/>
      <c r="L990" s="197"/>
      <c r="M990" s="197"/>
      <c r="N990" s="197"/>
      <c r="O990" s="197"/>
      <c r="P990" s="212"/>
    </row>
    <row r="991" spans="3:16" x14ac:dyDescent="0.2">
      <c r="C991" s="197"/>
      <c r="D991" s="197"/>
      <c r="E991" s="197"/>
      <c r="F991" s="197"/>
      <c r="G991" s="197"/>
      <c r="H991" s="197"/>
      <c r="I991" s="197"/>
      <c r="J991" s="197"/>
      <c r="K991" s="197"/>
      <c r="L991" s="197"/>
      <c r="M991" s="197"/>
      <c r="N991" s="197"/>
      <c r="O991" s="197"/>
      <c r="P991" s="212"/>
    </row>
    <row r="992" spans="3:16" x14ac:dyDescent="0.2">
      <c r="C992" s="197"/>
      <c r="D992" s="197"/>
      <c r="E992" s="197"/>
      <c r="F992" s="197"/>
      <c r="G992" s="197"/>
      <c r="H992" s="197"/>
      <c r="I992" s="197"/>
      <c r="J992" s="197"/>
      <c r="K992" s="197"/>
      <c r="L992" s="197"/>
      <c r="M992" s="197"/>
      <c r="N992" s="197"/>
      <c r="O992" s="197"/>
      <c r="P992" s="212"/>
    </row>
    <row r="993" spans="3:16" x14ac:dyDescent="0.2">
      <c r="C993" s="197"/>
      <c r="D993" s="197"/>
      <c r="E993" s="197"/>
      <c r="F993" s="197"/>
      <c r="G993" s="197"/>
      <c r="H993" s="197"/>
      <c r="I993" s="197"/>
      <c r="J993" s="197"/>
      <c r="K993" s="197"/>
      <c r="L993" s="197"/>
      <c r="M993" s="197"/>
      <c r="N993" s="197"/>
      <c r="O993" s="197"/>
      <c r="P993" s="212"/>
    </row>
    <row r="994" spans="3:16" x14ac:dyDescent="0.2">
      <c r="C994" s="197"/>
      <c r="D994" s="197"/>
      <c r="E994" s="197"/>
      <c r="F994" s="197"/>
      <c r="G994" s="197"/>
      <c r="H994" s="197"/>
      <c r="I994" s="197"/>
      <c r="J994" s="197"/>
      <c r="K994" s="197"/>
      <c r="L994" s="197"/>
      <c r="M994" s="197"/>
      <c r="N994" s="197"/>
      <c r="O994" s="197"/>
      <c r="P994" s="212"/>
    </row>
    <row r="995" spans="3:16" x14ac:dyDescent="0.2">
      <c r="C995" s="197"/>
      <c r="D995" s="197"/>
      <c r="E995" s="197"/>
      <c r="F995" s="197"/>
      <c r="G995" s="197"/>
      <c r="H995" s="197"/>
      <c r="I995" s="197"/>
      <c r="J995" s="197"/>
      <c r="K995" s="197"/>
      <c r="L995" s="197"/>
      <c r="M995" s="197"/>
      <c r="N995" s="197"/>
      <c r="O995" s="197"/>
      <c r="P995" s="212"/>
    </row>
    <row r="996" spans="3:16" x14ac:dyDescent="0.2">
      <c r="C996" s="197"/>
      <c r="D996" s="197"/>
      <c r="E996" s="197"/>
      <c r="F996" s="197"/>
      <c r="G996" s="197"/>
      <c r="H996" s="197"/>
      <c r="I996" s="197"/>
      <c r="J996" s="197"/>
      <c r="K996" s="197"/>
      <c r="L996" s="197"/>
      <c r="M996" s="197"/>
      <c r="N996" s="197"/>
      <c r="O996" s="197"/>
      <c r="P996" s="212"/>
    </row>
    <row r="997" spans="3:16" x14ac:dyDescent="0.2">
      <c r="C997" s="197"/>
      <c r="D997" s="197"/>
      <c r="E997" s="197"/>
      <c r="F997" s="197"/>
      <c r="G997" s="197"/>
      <c r="H997" s="197"/>
      <c r="I997" s="197"/>
      <c r="J997" s="197"/>
      <c r="K997" s="197"/>
      <c r="L997" s="197"/>
      <c r="M997" s="197"/>
      <c r="N997" s="197"/>
      <c r="O997" s="197"/>
      <c r="P997" s="212"/>
    </row>
    <row r="998" spans="3:16" x14ac:dyDescent="0.2">
      <c r="C998" s="197"/>
      <c r="D998" s="197"/>
      <c r="E998" s="197"/>
      <c r="F998" s="197"/>
      <c r="G998" s="197"/>
      <c r="H998" s="197"/>
      <c r="I998" s="197"/>
      <c r="J998" s="197"/>
      <c r="K998" s="197"/>
      <c r="L998" s="197"/>
      <c r="M998" s="197"/>
      <c r="N998" s="197"/>
      <c r="O998" s="197"/>
      <c r="P998" s="212"/>
    </row>
    <row r="999" spans="3:16" x14ac:dyDescent="0.2">
      <c r="C999" s="197"/>
      <c r="D999" s="197"/>
      <c r="E999" s="197"/>
      <c r="F999" s="197"/>
      <c r="G999" s="197"/>
      <c r="H999" s="197"/>
      <c r="I999" s="197"/>
      <c r="J999" s="197"/>
      <c r="K999" s="197"/>
      <c r="L999" s="197"/>
      <c r="M999" s="197"/>
      <c r="N999" s="197"/>
      <c r="O999" s="197"/>
      <c r="P999" s="212"/>
    </row>
    <row r="1000" spans="3:16" x14ac:dyDescent="0.2">
      <c r="C1000" s="197"/>
      <c r="D1000" s="197"/>
      <c r="E1000" s="197"/>
      <c r="F1000" s="197"/>
      <c r="G1000" s="197"/>
      <c r="H1000" s="197"/>
      <c r="I1000" s="197"/>
      <c r="J1000" s="197"/>
      <c r="K1000" s="197"/>
      <c r="L1000" s="197"/>
      <c r="M1000" s="197"/>
      <c r="N1000" s="197"/>
      <c r="O1000" s="197"/>
      <c r="P1000" s="212"/>
    </row>
    <row r="1001" spans="3:16" x14ac:dyDescent="0.2">
      <c r="C1001" s="197"/>
      <c r="D1001" s="197"/>
      <c r="E1001" s="197"/>
      <c r="F1001" s="197"/>
      <c r="G1001" s="197"/>
      <c r="H1001" s="197"/>
      <c r="I1001" s="197"/>
      <c r="J1001" s="197"/>
      <c r="K1001" s="197"/>
      <c r="L1001" s="197"/>
      <c r="M1001" s="197"/>
      <c r="N1001" s="197"/>
      <c r="O1001" s="197"/>
      <c r="P1001" s="212"/>
    </row>
    <row r="1002" spans="3:16" x14ac:dyDescent="0.2">
      <c r="C1002" s="197"/>
      <c r="D1002" s="197"/>
      <c r="E1002" s="197"/>
      <c r="F1002" s="197"/>
      <c r="G1002" s="197"/>
      <c r="H1002" s="197"/>
      <c r="I1002" s="197"/>
      <c r="J1002" s="197"/>
      <c r="K1002" s="197"/>
      <c r="L1002" s="197"/>
      <c r="M1002" s="197"/>
      <c r="N1002" s="197"/>
      <c r="O1002" s="197"/>
      <c r="P1002" s="212"/>
    </row>
    <row r="1003" spans="3:16" x14ac:dyDescent="0.2">
      <c r="C1003" s="197"/>
      <c r="D1003" s="197"/>
      <c r="E1003" s="197"/>
      <c r="F1003" s="197"/>
      <c r="G1003" s="197"/>
      <c r="H1003" s="197"/>
      <c r="I1003" s="197"/>
      <c r="J1003" s="197"/>
      <c r="K1003" s="197"/>
      <c r="L1003" s="197"/>
      <c r="M1003" s="197"/>
      <c r="N1003" s="197"/>
      <c r="O1003" s="197"/>
      <c r="P1003" s="212"/>
    </row>
    <row r="1004" spans="3:16" x14ac:dyDescent="0.2">
      <c r="C1004" s="197"/>
      <c r="D1004" s="197"/>
      <c r="E1004" s="197"/>
      <c r="F1004" s="197"/>
      <c r="G1004" s="197"/>
      <c r="H1004" s="197"/>
      <c r="I1004" s="197"/>
      <c r="J1004" s="197"/>
      <c r="K1004" s="197"/>
      <c r="L1004" s="197"/>
      <c r="M1004" s="197"/>
      <c r="N1004" s="197"/>
      <c r="O1004" s="197"/>
      <c r="P1004" s="212"/>
    </row>
    <row r="1005" spans="3:16" x14ac:dyDescent="0.2">
      <c r="C1005" s="197"/>
      <c r="D1005" s="197"/>
      <c r="E1005" s="197"/>
      <c r="F1005" s="197"/>
      <c r="G1005" s="197"/>
      <c r="H1005" s="197"/>
      <c r="I1005" s="197"/>
      <c r="J1005" s="197"/>
      <c r="K1005" s="197"/>
      <c r="L1005" s="197"/>
      <c r="M1005" s="197"/>
      <c r="N1005" s="197"/>
      <c r="O1005" s="197"/>
      <c r="P1005" s="212"/>
    </row>
    <row r="1006" spans="3:16" x14ac:dyDescent="0.2">
      <c r="C1006" s="197"/>
      <c r="D1006" s="197"/>
      <c r="E1006" s="197"/>
      <c r="F1006" s="197"/>
      <c r="G1006" s="197"/>
      <c r="H1006" s="197"/>
      <c r="I1006" s="197"/>
      <c r="J1006" s="197"/>
      <c r="K1006" s="197"/>
      <c r="L1006" s="197"/>
      <c r="M1006" s="197"/>
      <c r="N1006" s="197"/>
      <c r="O1006" s="197"/>
      <c r="P1006" s="212"/>
    </row>
    <row r="1007" spans="3:16" x14ac:dyDescent="0.2">
      <c r="C1007" s="197"/>
      <c r="D1007" s="197"/>
      <c r="E1007" s="197"/>
      <c r="F1007" s="197"/>
      <c r="G1007" s="197"/>
      <c r="H1007" s="197"/>
      <c r="I1007" s="197"/>
      <c r="J1007" s="197"/>
      <c r="K1007" s="197"/>
      <c r="L1007" s="197"/>
      <c r="M1007" s="197"/>
      <c r="N1007" s="197"/>
      <c r="O1007" s="197"/>
      <c r="P1007" s="212"/>
    </row>
    <row r="1008" spans="3:16" x14ac:dyDescent="0.2">
      <c r="C1008" s="197"/>
      <c r="D1008" s="197"/>
      <c r="E1008" s="197"/>
      <c r="F1008" s="197"/>
      <c r="G1008" s="197"/>
      <c r="H1008" s="197"/>
      <c r="I1008" s="197"/>
      <c r="J1008" s="197"/>
      <c r="K1008" s="197"/>
      <c r="L1008" s="197"/>
      <c r="M1008" s="197"/>
      <c r="N1008" s="197"/>
      <c r="O1008" s="197"/>
      <c r="P1008" s="212"/>
    </row>
    <row r="1009" spans="3:16" x14ac:dyDescent="0.2">
      <c r="C1009" s="197"/>
      <c r="D1009" s="197"/>
      <c r="E1009" s="197"/>
      <c r="F1009" s="197"/>
      <c r="G1009" s="197"/>
      <c r="H1009" s="197"/>
      <c r="I1009" s="197"/>
      <c r="J1009" s="197"/>
      <c r="K1009" s="197"/>
      <c r="L1009" s="197"/>
      <c r="M1009" s="197"/>
      <c r="N1009" s="197"/>
      <c r="O1009" s="197"/>
      <c r="P1009" s="212"/>
    </row>
    <row r="1010" spans="3:16" x14ac:dyDescent="0.2">
      <c r="C1010" s="197"/>
      <c r="D1010" s="197"/>
      <c r="E1010" s="197"/>
      <c r="F1010" s="197"/>
      <c r="G1010" s="197"/>
      <c r="H1010" s="197"/>
      <c r="I1010" s="197"/>
      <c r="J1010" s="197"/>
      <c r="K1010" s="197"/>
      <c r="L1010" s="197"/>
      <c r="M1010" s="197"/>
      <c r="N1010" s="197"/>
      <c r="O1010" s="197"/>
      <c r="P1010" s="212"/>
    </row>
    <row r="1011" spans="3:16" x14ac:dyDescent="0.2">
      <c r="C1011" s="197"/>
      <c r="D1011" s="197"/>
      <c r="E1011" s="197"/>
      <c r="F1011" s="197"/>
      <c r="G1011" s="197"/>
      <c r="H1011" s="197"/>
      <c r="I1011" s="197"/>
      <c r="J1011" s="197"/>
      <c r="K1011" s="197"/>
      <c r="L1011" s="197"/>
      <c r="M1011" s="197"/>
      <c r="N1011" s="197"/>
      <c r="O1011" s="197"/>
      <c r="P1011" s="212"/>
    </row>
    <row r="1012" spans="3:16" x14ac:dyDescent="0.2">
      <c r="C1012" s="197"/>
      <c r="D1012" s="197"/>
      <c r="E1012" s="197"/>
      <c r="F1012" s="197"/>
      <c r="G1012" s="197"/>
      <c r="H1012" s="197"/>
      <c r="I1012" s="197"/>
      <c r="J1012" s="197"/>
      <c r="K1012" s="197"/>
      <c r="L1012" s="197"/>
      <c r="M1012" s="197"/>
      <c r="N1012" s="197"/>
      <c r="O1012" s="197"/>
      <c r="P1012" s="212"/>
    </row>
    <row r="1013" spans="3:16" x14ac:dyDescent="0.2">
      <c r="C1013" s="197"/>
      <c r="D1013" s="197"/>
      <c r="E1013" s="197"/>
      <c r="F1013" s="197"/>
      <c r="G1013" s="197"/>
      <c r="H1013" s="197"/>
      <c r="I1013" s="197"/>
      <c r="J1013" s="197"/>
      <c r="K1013" s="197"/>
      <c r="L1013" s="197"/>
      <c r="M1013" s="197"/>
      <c r="N1013" s="197"/>
      <c r="O1013" s="197"/>
      <c r="P1013" s="212"/>
    </row>
    <row r="1014" spans="3:16" x14ac:dyDescent="0.2">
      <c r="C1014" s="197"/>
      <c r="D1014" s="197"/>
      <c r="E1014" s="197"/>
      <c r="F1014" s="197"/>
      <c r="G1014" s="197"/>
      <c r="H1014" s="197"/>
      <c r="I1014" s="197"/>
      <c r="J1014" s="197"/>
      <c r="K1014" s="197"/>
      <c r="L1014" s="197"/>
      <c r="M1014" s="197"/>
      <c r="N1014" s="197"/>
      <c r="O1014" s="197"/>
      <c r="P1014" s="212"/>
    </row>
    <row r="1015" spans="3:16" x14ac:dyDescent="0.2">
      <c r="C1015" s="197"/>
      <c r="D1015" s="197"/>
      <c r="E1015" s="197"/>
      <c r="F1015" s="197"/>
      <c r="G1015" s="197"/>
      <c r="H1015" s="197"/>
      <c r="I1015" s="197"/>
      <c r="J1015" s="197"/>
      <c r="K1015" s="197"/>
      <c r="L1015" s="197"/>
      <c r="M1015" s="197"/>
      <c r="N1015" s="197"/>
      <c r="O1015" s="197"/>
      <c r="P1015" s="212"/>
    </row>
    <row r="1016" spans="3:16" x14ac:dyDescent="0.2">
      <c r="C1016" s="197"/>
      <c r="D1016" s="197"/>
      <c r="E1016" s="197"/>
      <c r="F1016" s="197"/>
      <c r="G1016" s="197"/>
      <c r="H1016" s="197"/>
      <c r="I1016" s="197"/>
      <c r="J1016" s="197"/>
      <c r="K1016" s="197"/>
      <c r="L1016" s="197"/>
      <c r="M1016" s="197"/>
      <c r="N1016" s="197"/>
      <c r="O1016" s="197"/>
      <c r="P1016" s="212"/>
    </row>
    <row r="1017" spans="3:16" x14ac:dyDescent="0.2">
      <c r="C1017" s="197"/>
      <c r="D1017" s="197"/>
      <c r="E1017" s="197"/>
      <c r="F1017" s="197"/>
      <c r="G1017" s="197"/>
      <c r="H1017" s="197"/>
      <c r="I1017" s="197"/>
      <c r="J1017" s="197"/>
      <c r="K1017" s="197"/>
      <c r="L1017" s="197"/>
      <c r="M1017" s="197"/>
      <c r="N1017" s="197"/>
      <c r="O1017" s="197"/>
      <c r="P1017" s="212"/>
    </row>
    <row r="1018" spans="3:16" x14ac:dyDescent="0.2">
      <c r="C1018" s="197"/>
      <c r="D1018" s="197"/>
      <c r="E1018" s="197"/>
      <c r="F1018" s="197"/>
      <c r="G1018" s="197"/>
      <c r="H1018" s="197"/>
      <c r="I1018" s="197"/>
      <c r="J1018" s="197"/>
      <c r="K1018" s="197"/>
      <c r="L1018" s="197"/>
      <c r="M1018" s="197"/>
      <c r="N1018" s="197"/>
      <c r="O1018" s="197"/>
      <c r="P1018" s="212"/>
    </row>
    <row r="1019" spans="3:16" x14ac:dyDescent="0.2">
      <c r="C1019" s="197"/>
      <c r="D1019" s="197"/>
      <c r="E1019" s="197"/>
      <c r="F1019" s="197"/>
      <c r="G1019" s="197"/>
      <c r="H1019" s="197"/>
      <c r="I1019" s="197"/>
      <c r="J1019" s="197"/>
      <c r="K1019" s="197"/>
      <c r="L1019" s="197"/>
      <c r="M1019" s="197"/>
      <c r="N1019" s="197"/>
      <c r="O1019" s="197"/>
      <c r="P1019" s="212"/>
    </row>
    <row r="1020" spans="3:16" x14ac:dyDescent="0.2">
      <c r="C1020" s="197"/>
      <c r="D1020" s="197"/>
      <c r="E1020" s="197"/>
      <c r="F1020" s="197"/>
      <c r="G1020" s="197"/>
      <c r="H1020" s="197"/>
      <c r="I1020" s="197"/>
      <c r="J1020" s="197"/>
      <c r="K1020" s="197"/>
      <c r="L1020" s="197"/>
      <c r="M1020" s="197"/>
      <c r="N1020" s="197"/>
      <c r="O1020" s="197"/>
      <c r="P1020" s="212"/>
    </row>
    <row r="1021" spans="3:16" x14ac:dyDescent="0.2">
      <c r="C1021" s="197"/>
      <c r="D1021" s="197"/>
      <c r="E1021" s="197"/>
      <c r="F1021" s="197"/>
      <c r="G1021" s="197"/>
      <c r="H1021" s="197"/>
      <c r="I1021" s="197"/>
      <c r="J1021" s="197"/>
      <c r="K1021" s="197"/>
      <c r="L1021" s="197"/>
      <c r="M1021" s="197"/>
      <c r="N1021" s="197"/>
      <c r="O1021" s="197"/>
      <c r="P1021" s="212"/>
    </row>
    <row r="1022" spans="3:16" x14ac:dyDescent="0.2">
      <c r="C1022" s="197"/>
      <c r="D1022" s="197"/>
      <c r="E1022" s="197"/>
      <c r="F1022" s="197"/>
      <c r="G1022" s="197"/>
      <c r="H1022" s="197"/>
      <c r="I1022" s="197"/>
      <c r="J1022" s="197"/>
      <c r="K1022" s="197"/>
      <c r="L1022" s="197"/>
      <c r="M1022" s="197"/>
      <c r="N1022" s="197"/>
      <c r="O1022" s="197"/>
      <c r="P1022" s="212"/>
    </row>
    <row r="1023" spans="3:16" x14ac:dyDescent="0.2">
      <c r="C1023" s="197"/>
      <c r="D1023" s="197"/>
      <c r="E1023" s="197"/>
      <c r="F1023" s="197"/>
      <c r="G1023" s="197"/>
      <c r="H1023" s="197"/>
      <c r="I1023" s="197"/>
      <c r="J1023" s="197"/>
      <c r="K1023" s="197"/>
      <c r="L1023" s="197"/>
      <c r="M1023" s="197"/>
      <c r="N1023" s="197"/>
      <c r="O1023" s="197"/>
      <c r="P1023" s="212"/>
    </row>
    <row r="1024" spans="3:16" x14ac:dyDescent="0.2">
      <c r="C1024" s="197"/>
      <c r="D1024" s="197"/>
      <c r="E1024" s="197"/>
      <c r="F1024" s="197"/>
      <c r="G1024" s="197"/>
      <c r="H1024" s="197"/>
      <c r="I1024" s="197"/>
      <c r="J1024" s="197"/>
      <c r="K1024" s="197"/>
      <c r="L1024" s="197"/>
      <c r="M1024" s="197"/>
      <c r="N1024" s="197"/>
      <c r="O1024" s="197"/>
      <c r="P1024" s="212"/>
    </row>
    <row r="1025" spans="3:16" x14ac:dyDescent="0.2">
      <c r="C1025" s="197"/>
      <c r="D1025" s="197"/>
      <c r="E1025" s="197"/>
      <c r="F1025" s="197"/>
      <c r="G1025" s="197"/>
      <c r="H1025" s="197"/>
      <c r="I1025" s="197"/>
      <c r="J1025" s="197"/>
      <c r="K1025" s="197"/>
      <c r="L1025" s="197"/>
      <c r="M1025" s="197"/>
      <c r="N1025" s="197"/>
      <c r="O1025" s="197"/>
      <c r="P1025" s="212"/>
    </row>
    <row r="1026" spans="3:16" x14ac:dyDescent="0.2">
      <c r="C1026" s="197"/>
      <c r="D1026" s="197"/>
      <c r="E1026" s="197"/>
      <c r="F1026" s="197"/>
      <c r="G1026" s="197"/>
      <c r="H1026" s="197"/>
      <c r="I1026" s="197"/>
      <c r="J1026" s="197"/>
      <c r="K1026" s="197"/>
      <c r="L1026" s="197"/>
      <c r="M1026" s="197"/>
      <c r="N1026" s="197"/>
      <c r="O1026" s="197"/>
      <c r="P1026" s="212"/>
    </row>
    <row r="1027" spans="3:16" x14ac:dyDescent="0.2">
      <c r="C1027" s="197"/>
      <c r="D1027" s="197"/>
      <c r="E1027" s="197"/>
      <c r="F1027" s="197"/>
      <c r="G1027" s="197"/>
      <c r="H1027" s="197"/>
      <c r="I1027" s="197"/>
      <c r="J1027" s="197"/>
      <c r="K1027" s="197"/>
      <c r="L1027" s="197"/>
      <c r="M1027" s="197"/>
      <c r="N1027" s="197"/>
      <c r="O1027" s="197"/>
      <c r="P1027" s="212"/>
    </row>
    <row r="1028" spans="3:16" x14ac:dyDescent="0.2">
      <c r="C1028" s="197"/>
      <c r="D1028" s="197"/>
      <c r="E1028" s="197"/>
      <c r="F1028" s="197"/>
      <c r="G1028" s="197"/>
      <c r="H1028" s="197"/>
      <c r="I1028" s="197"/>
      <c r="J1028" s="197"/>
      <c r="K1028" s="197"/>
      <c r="L1028" s="197"/>
      <c r="M1028" s="197"/>
      <c r="N1028" s="197"/>
      <c r="O1028" s="197"/>
      <c r="P1028" s="212"/>
    </row>
    <row r="1029" spans="3:16" x14ac:dyDescent="0.2">
      <c r="C1029" s="197"/>
      <c r="D1029" s="197"/>
      <c r="E1029" s="197"/>
      <c r="F1029" s="197"/>
      <c r="G1029" s="197"/>
      <c r="H1029" s="197"/>
      <c r="I1029" s="197"/>
      <c r="J1029" s="197"/>
      <c r="K1029" s="197"/>
      <c r="L1029" s="197"/>
      <c r="M1029" s="197"/>
      <c r="N1029" s="197"/>
      <c r="O1029" s="197"/>
      <c r="P1029" s="212"/>
    </row>
    <row r="1030" spans="3:16" x14ac:dyDescent="0.2">
      <c r="C1030" s="197"/>
      <c r="D1030" s="197"/>
      <c r="E1030" s="197"/>
      <c r="F1030" s="197"/>
      <c r="G1030" s="197"/>
      <c r="H1030" s="197"/>
      <c r="I1030" s="197"/>
      <c r="J1030" s="197"/>
      <c r="K1030" s="197"/>
      <c r="L1030" s="197"/>
      <c r="M1030" s="197"/>
      <c r="N1030" s="197"/>
      <c r="O1030" s="197"/>
      <c r="P1030" s="212"/>
    </row>
    <row r="1031" spans="3:16" x14ac:dyDescent="0.2">
      <c r="C1031" s="197"/>
      <c r="D1031" s="197"/>
      <c r="E1031" s="197"/>
      <c r="F1031" s="197"/>
      <c r="G1031" s="197"/>
      <c r="H1031" s="197"/>
      <c r="I1031" s="197"/>
      <c r="J1031" s="197"/>
      <c r="K1031" s="197"/>
      <c r="L1031" s="197"/>
      <c r="M1031" s="197"/>
      <c r="N1031" s="197"/>
      <c r="O1031" s="197"/>
      <c r="P1031" s="212"/>
    </row>
    <row r="1032" spans="3:16" x14ac:dyDescent="0.2">
      <c r="C1032" s="197"/>
      <c r="D1032" s="197"/>
      <c r="E1032" s="197"/>
      <c r="F1032" s="197"/>
      <c r="G1032" s="197"/>
      <c r="H1032" s="197"/>
      <c r="I1032" s="197"/>
      <c r="J1032" s="197"/>
      <c r="K1032" s="197"/>
      <c r="L1032" s="197"/>
      <c r="M1032" s="197"/>
      <c r="N1032" s="197"/>
      <c r="O1032" s="197"/>
      <c r="P1032" s="212"/>
    </row>
    <row r="1033" spans="3:16" x14ac:dyDescent="0.2">
      <c r="C1033" s="197"/>
      <c r="D1033" s="197"/>
      <c r="E1033" s="197"/>
      <c r="F1033" s="197"/>
      <c r="G1033" s="197"/>
      <c r="H1033" s="197"/>
      <c r="I1033" s="197"/>
      <c r="J1033" s="197"/>
      <c r="K1033" s="197"/>
      <c r="L1033" s="197"/>
      <c r="M1033" s="197"/>
      <c r="N1033" s="197"/>
      <c r="O1033" s="197"/>
      <c r="P1033" s="212"/>
    </row>
    <row r="1034" spans="3:16" x14ac:dyDescent="0.2">
      <c r="C1034" s="197"/>
      <c r="D1034" s="197"/>
      <c r="E1034" s="197"/>
      <c r="F1034" s="197"/>
      <c r="G1034" s="197"/>
      <c r="H1034" s="197"/>
      <c r="I1034" s="197"/>
      <c r="J1034" s="197"/>
      <c r="K1034" s="197"/>
      <c r="L1034" s="197"/>
      <c r="M1034" s="197"/>
      <c r="N1034" s="197"/>
      <c r="O1034" s="197"/>
      <c r="P1034" s="212"/>
    </row>
    <row r="1035" spans="3:16" x14ac:dyDescent="0.2">
      <c r="C1035" s="197"/>
      <c r="D1035" s="197"/>
      <c r="E1035" s="197"/>
      <c r="F1035" s="197"/>
      <c r="G1035" s="197"/>
      <c r="H1035" s="197"/>
      <c r="I1035" s="197"/>
      <c r="J1035" s="197"/>
      <c r="K1035" s="197"/>
      <c r="L1035" s="197"/>
      <c r="M1035" s="197"/>
      <c r="N1035" s="197"/>
      <c r="O1035" s="197"/>
      <c r="P1035" s="212"/>
    </row>
    <row r="1036" spans="3:16" x14ac:dyDescent="0.2">
      <c r="C1036" s="197"/>
      <c r="D1036" s="197"/>
      <c r="E1036" s="197"/>
      <c r="F1036" s="197"/>
      <c r="G1036" s="197"/>
      <c r="H1036" s="197"/>
      <c r="I1036" s="197"/>
      <c r="J1036" s="197"/>
      <c r="K1036" s="197"/>
      <c r="L1036" s="197"/>
      <c r="M1036" s="197"/>
      <c r="N1036" s="197"/>
      <c r="O1036" s="197"/>
      <c r="P1036" s="212"/>
    </row>
    <row r="1037" spans="3:16" x14ac:dyDescent="0.2">
      <c r="C1037" s="197"/>
      <c r="D1037" s="197"/>
      <c r="E1037" s="197"/>
      <c r="F1037" s="197"/>
      <c r="G1037" s="197"/>
      <c r="H1037" s="197"/>
      <c r="I1037" s="197"/>
      <c r="J1037" s="197"/>
      <c r="K1037" s="197"/>
      <c r="L1037" s="197"/>
      <c r="M1037" s="197"/>
      <c r="N1037" s="197"/>
      <c r="O1037" s="197"/>
      <c r="P1037" s="212"/>
    </row>
    <row r="1038" spans="3:16" x14ac:dyDescent="0.2">
      <c r="C1038" s="197"/>
      <c r="D1038" s="197"/>
      <c r="E1038" s="197"/>
      <c r="F1038" s="197"/>
      <c r="G1038" s="197"/>
      <c r="H1038" s="197"/>
      <c r="I1038" s="197"/>
      <c r="J1038" s="197"/>
      <c r="K1038" s="197"/>
      <c r="L1038" s="197"/>
      <c r="M1038" s="197"/>
      <c r="N1038" s="197"/>
      <c r="O1038" s="197"/>
      <c r="P1038" s="212"/>
    </row>
    <row r="1039" spans="3:16" x14ac:dyDescent="0.2">
      <c r="C1039" s="197"/>
      <c r="D1039" s="197"/>
      <c r="E1039" s="197"/>
      <c r="F1039" s="197"/>
      <c r="G1039" s="197"/>
      <c r="H1039" s="197"/>
      <c r="I1039" s="197"/>
      <c r="J1039" s="197"/>
      <c r="K1039" s="197"/>
      <c r="L1039" s="197"/>
      <c r="M1039" s="197"/>
      <c r="N1039" s="197"/>
      <c r="O1039" s="197"/>
      <c r="P1039" s="212"/>
    </row>
    <row r="1040" spans="3:16" x14ac:dyDescent="0.2">
      <c r="C1040" s="197"/>
      <c r="D1040" s="197"/>
      <c r="E1040" s="197"/>
      <c r="F1040" s="197"/>
      <c r="G1040" s="197"/>
      <c r="H1040" s="197"/>
      <c r="I1040" s="197"/>
      <c r="J1040" s="197"/>
      <c r="K1040" s="197"/>
      <c r="L1040" s="197"/>
      <c r="M1040" s="197"/>
      <c r="N1040" s="197"/>
      <c r="O1040" s="197"/>
      <c r="P1040" s="212"/>
    </row>
    <row r="1041" spans="3:16" x14ac:dyDescent="0.2">
      <c r="C1041" s="197"/>
      <c r="D1041" s="197"/>
      <c r="E1041" s="197"/>
      <c r="F1041" s="197"/>
      <c r="G1041" s="197"/>
      <c r="H1041" s="197"/>
      <c r="I1041" s="197"/>
      <c r="J1041" s="197"/>
      <c r="K1041" s="197"/>
      <c r="L1041" s="197"/>
      <c r="M1041" s="197"/>
      <c r="N1041" s="197"/>
      <c r="O1041" s="197"/>
      <c r="P1041" s="212"/>
    </row>
    <row r="1042" spans="3:16" x14ac:dyDescent="0.2">
      <c r="C1042" s="197"/>
      <c r="D1042" s="197"/>
      <c r="E1042" s="197"/>
      <c r="F1042" s="197"/>
      <c r="G1042" s="197"/>
      <c r="H1042" s="197"/>
      <c r="I1042" s="197"/>
      <c r="J1042" s="197"/>
      <c r="K1042" s="197"/>
      <c r="L1042" s="197"/>
      <c r="M1042" s="197"/>
      <c r="N1042" s="197"/>
      <c r="O1042" s="197"/>
      <c r="P1042" s="212"/>
    </row>
    <row r="1043" spans="3:16" x14ac:dyDescent="0.2">
      <c r="C1043" s="197"/>
      <c r="D1043" s="197"/>
      <c r="E1043" s="197"/>
      <c r="F1043" s="197"/>
      <c r="G1043" s="197"/>
      <c r="H1043" s="197"/>
      <c r="I1043" s="197"/>
      <c r="J1043" s="197"/>
      <c r="K1043" s="197"/>
      <c r="L1043" s="197"/>
      <c r="M1043" s="197"/>
      <c r="N1043" s="197"/>
      <c r="O1043" s="197"/>
      <c r="P1043" s="212"/>
    </row>
    <row r="1044" spans="3:16" x14ac:dyDescent="0.2">
      <c r="C1044" s="197"/>
      <c r="D1044" s="197"/>
      <c r="E1044" s="197"/>
      <c r="F1044" s="197"/>
      <c r="G1044" s="197"/>
      <c r="H1044" s="197"/>
      <c r="I1044" s="197"/>
      <c r="J1044" s="197"/>
      <c r="K1044" s="197"/>
      <c r="L1044" s="197"/>
      <c r="M1044" s="197"/>
      <c r="N1044" s="197"/>
      <c r="O1044" s="197"/>
      <c r="P1044" s="212"/>
    </row>
    <row r="1045" spans="3:16" x14ac:dyDescent="0.2">
      <c r="C1045" s="197"/>
      <c r="D1045" s="197"/>
      <c r="E1045" s="197"/>
      <c r="F1045" s="197"/>
      <c r="G1045" s="197"/>
      <c r="H1045" s="197"/>
      <c r="I1045" s="197"/>
      <c r="J1045" s="197"/>
      <c r="K1045" s="197"/>
      <c r="L1045" s="197"/>
      <c r="M1045" s="197"/>
      <c r="N1045" s="197"/>
      <c r="O1045" s="197"/>
      <c r="P1045" s="212"/>
    </row>
    <row r="1046" spans="3:16" x14ac:dyDescent="0.2">
      <c r="C1046" s="197"/>
      <c r="D1046" s="197"/>
      <c r="E1046" s="197"/>
      <c r="F1046" s="197"/>
      <c r="G1046" s="197"/>
      <c r="H1046" s="197"/>
      <c r="I1046" s="197"/>
      <c r="J1046" s="197"/>
      <c r="K1046" s="197"/>
      <c r="L1046" s="197"/>
      <c r="M1046" s="197"/>
      <c r="N1046" s="197"/>
      <c r="O1046" s="197"/>
      <c r="P1046" s="212"/>
    </row>
    <row r="1047" spans="3:16" x14ac:dyDescent="0.2">
      <c r="C1047" s="197"/>
      <c r="D1047" s="197"/>
      <c r="E1047" s="197"/>
      <c r="F1047" s="197"/>
      <c r="G1047" s="197"/>
      <c r="H1047" s="197"/>
      <c r="I1047" s="197"/>
      <c r="J1047" s="197"/>
      <c r="K1047" s="197"/>
      <c r="L1047" s="197"/>
      <c r="M1047" s="197"/>
      <c r="N1047" s="197"/>
      <c r="O1047" s="197"/>
      <c r="P1047" s="212"/>
    </row>
    <row r="1048" spans="3:16" x14ac:dyDescent="0.2">
      <c r="C1048" s="197"/>
      <c r="D1048" s="197"/>
      <c r="E1048" s="197"/>
      <c r="F1048" s="197"/>
      <c r="G1048" s="197"/>
      <c r="H1048" s="197"/>
      <c r="I1048" s="197"/>
      <c r="J1048" s="197"/>
      <c r="K1048" s="197"/>
      <c r="L1048" s="197"/>
      <c r="M1048" s="197"/>
      <c r="N1048" s="197"/>
      <c r="O1048" s="197"/>
      <c r="P1048" s="212"/>
    </row>
    <row r="1049" spans="3:16" x14ac:dyDescent="0.2">
      <c r="C1049" s="197"/>
      <c r="D1049" s="197"/>
      <c r="E1049" s="197"/>
      <c r="F1049" s="197"/>
      <c r="G1049" s="197"/>
      <c r="H1049" s="197"/>
      <c r="I1049" s="197"/>
      <c r="J1049" s="197"/>
      <c r="K1049" s="197"/>
      <c r="L1049" s="197"/>
      <c r="M1049" s="197"/>
      <c r="N1049" s="197"/>
      <c r="O1049" s="197"/>
      <c r="P1049" s="212"/>
    </row>
    <row r="1050" spans="3:16" x14ac:dyDescent="0.2">
      <c r="C1050" s="197"/>
      <c r="D1050" s="197"/>
      <c r="E1050" s="197"/>
      <c r="F1050" s="197"/>
      <c r="G1050" s="197"/>
      <c r="H1050" s="197"/>
      <c r="I1050" s="197"/>
      <c r="J1050" s="197"/>
      <c r="K1050" s="197"/>
      <c r="L1050" s="197"/>
      <c r="M1050" s="197"/>
      <c r="N1050" s="197"/>
      <c r="O1050" s="197"/>
      <c r="P1050" s="212"/>
    </row>
    <row r="1051" spans="3:16" x14ac:dyDescent="0.2">
      <c r="C1051" s="197"/>
      <c r="D1051" s="197"/>
      <c r="E1051" s="197"/>
      <c r="F1051" s="197"/>
      <c r="G1051" s="197"/>
      <c r="H1051" s="197"/>
      <c r="I1051" s="197"/>
      <c r="J1051" s="197"/>
      <c r="K1051" s="197"/>
      <c r="L1051" s="197"/>
      <c r="M1051" s="197"/>
      <c r="N1051" s="197"/>
      <c r="O1051" s="197"/>
      <c r="P1051" s="212"/>
    </row>
    <row r="1052" spans="3:16" x14ac:dyDescent="0.2">
      <c r="C1052" s="197"/>
      <c r="D1052" s="197"/>
      <c r="E1052" s="197"/>
      <c r="F1052" s="197"/>
      <c r="G1052" s="197"/>
      <c r="H1052" s="197"/>
      <c r="I1052" s="197"/>
      <c r="J1052" s="197"/>
      <c r="K1052" s="197"/>
      <c r="L1052" s="197"/>
      <c r="M1052" s="197"/>
      <c r="N1052" s="197"/>
      <c r="O1052" s="197"/>
      <c r="P1052" s="212"/>
    </row>
    <row r="1053" spans="3:16" x14ac:dyDescent="0.2">
      <c r="C1053" s="197"/>
      <c r="D1053" s="197"/>
      <c r="E1053" s="197"/>
      <c r="F1053" s="197"/>
      <c r="G1053" s="197"/>
      <c r="H1053" s="197"/>
      <c r="I1053" s="197"/>
      <c r="J1053" s="197"/>
      <c r="K1053" s="197"/>
      <c r="L1053" s="197"/>
      <c r="M1053" s="197"/>
      <c r="N1053" s="197"/>
      <c r="O1053" s="197"/>
      <c r="P1053" s="212"/>
    </row>
    <row r="1054" spans="3:16" x14ac:dyDescent="0.2">
      <c r="C1054" s="197"/>
      <c r="D1054" s="197"/>
      <c r="E1054" s="197"/>
      <c r="F1054" s="197"/>
      <c r="G1054" s="197"/>
      <c r="H1054" s="197"/>
      <c r="I1054" s="197"/>
      <c r="J1054" s="197"/>
      <c r="K1054" s="197"/>
      <c r="L1054" s="197"/>
      <c r="M1054" s="197"/>
      <c r="N1054" s="197"/>
      <c r="O1054" s="197"/>
      <c r="P1054" s="212"/>
    </row>
    <row r="1055" spans="3:16" x14ac:dyDescent="0.2">
      <c r="C1055" s="197"/>
      <c r="D1055" s="197"/>
      <c r="E1055" s="197"/>
      <c r="F1055" s="197"/>
      <c r="G1055" s="197"/>
      <c r="H1055" s="197"/>
      <c r="I1055" s="197"/>
      <c r="J1055" s="197"/>
      <c r="K1055" s="197"/>
      <c r="L1055" s="197"/>
      <c r="M1055" s="197"/>
      <c r="N1055" s="197"/>
      <c r="O1055" s="197"/>
      <c r="P1055" s="212"/>
    </row>
    <row r="1056" spans="3:16" x14ac:dyDescent="0.2">
      <c r="C1056" s="197"/>
      <c r="D1056" s="197"/>
      <c r="E1056" s="197"/>
      <c r="F1056" s="197"/>
      <c r="G1056" s="197"/>
      <c r="H1056" s="197"/>
      <c r="I1056" s="197"/>
      <c r="J1056" s="197"/>
      <c r="K1056" s="197"/>
      <c r="L1056" s="197"/>
      <c r="M1056" s="197"/>
      <c r="N1056" s="197"/>
      <c r="O1056" s="197"/>
      <c r="P1056" s="212"/>
    </row>
    <row r="1057" spans="3:16" x14ac:dyDescent="0.2">
      <c r="C1057" s="197"/>
      <c r="D1057" s="197"/>
      <c r="E1057" s="197"/>
      <c r="F1057" s="197"/>
      <c r="G1057" s="197"/>
      <c r="H1057" s="197"/>
      <c r="I1057" s="197"/>
      <c r="J1057" s="197"/>
      <c r="K1057" s="197"/>
      <c r="L1057" s="197"/>
      <c r="M1057" s="197"/>
      <c r="N1057" s="197"/>
      <c r="O1057" s="197"/>
      <c r="P1057" s="212"/>
    </row>
    <row r="1058" spans="3:16" x14ac:dyDescent="0.2">
      <c r="C1058" s="197"/>
      <c r="D1058" s="197"/>
      <c r="E1058" s="197"/>
      <c r="F1058" s="197"/>
      <c r="G1058" s="197"/>
      <c r="H1058" s="197"/>
      <c r="I1058" s="197"/>
      <c r="J1058" s="197"/>
      <c r="K1058" s="197"/>
      <c r="L1058" s="197"/>
      <c r="M1058" s="197"/>
      <c r="N1058" s="197"/>
      <c r="O1058" s="197"/>
      <c r="P1058" s="212"/>
    </row>
    <row r="1059" spans="3:16" x14ac:dyDescent="0.2">
      <c r="C1059" s="197"/>
      <c r="D1059" s="197"/>
      <c r="E1059" s="197"/>
      <c r="F1059" s="197"/>
      <c r="G1059" s="197"/>
      <c r="H1059" s="197"/>
      <c r="I1059" s="197"/>
      <c r="J1059" s="197"/>
      <c r="K1059" s="197"/>
      <c r="L1059" s="197"/>
      <c r="M1059" s="197"/>
      <c r="N1059" s="197"/>
      <c r="O1059" s="197"/>
      <c r="P1059" s="212"/>
    </row>
    <row r="1060" spans="3:16" x14ac:dyDescent="0.2">
      <c r="C1060" s="197"/>
      <c r="D1060" s="197"/>
      <c r="E1060" s="197"/>
      <c r="F1060" s="197"/>
      <c r="G1060" s="197"/>
      <c r="H1060" s="197"/>
      <c r="I1060" s="197"/>
      <c r="J1060" s="197"/>
      <c r="K1060" s="197"/>
      <c r="L1060" s="197"/>
      <c r="M1060" s="197"/>
      <c r="N1060" s="197"/>
      <c r="O1060" s="197"/>
      <c r="P1060" s="212"/>
    </row>
    <row r="1061" spans="3:16" x14ac:dyDescent="0.2">
      <c r="C1061" s="197"/>
      <c r="D1061" s="197"/>
      <c r="E1061" s="197"/>
      <c r="F1061" s="197"/>
      <c r="G1061" s="197"/>
      <c r="H1061" s="197"/>
      <c r="I1061" s="197"/>
      <c r="J1061" s="197"/>
      <c r="K1061" s="197"/>
      <c r="L1061" s="197"/>
      <c r="M1061" s="197"/>
      <c r="N1061" s="197"/>
      <c r="O1061" s="197"/>
      <c r="P1061" s="212"/>
    </row>
    <row r="1062" spans="3:16" x14ac:dyDescent="0.2">
      <c r="C1062" s="197"/>
      <c r="D1062" s="197"/>
      <c r="E1062" s="197"/>
      <c r="F1062" s="197"/>
      <c r="G1062" s="197"/>
      <c r="H1062" s="197"/>
      <c r="I1062" s="197"/>
      <c r="J1062" s="197"/>
      <c r="K1062" s="197"/>
      <c r="L1062" s="197"/>
      <c r="M1062" s="197"/>
      <c r="N1062" s="197"/>
      <c r="O1062" s="197"/>
      <c r="P1062" s="212"/>
    </row>
    <row r="1063" spans="3:16" x14ac:dyDescent="0.2">
      <c r="C1063" s="197"/>
      <c r="D1063" s="197"/>
      <c r="E1063" s="197"/>
      <c r="F1063" s="197"/>
      <c r="G1063" s="197"/>
      <c r="H1063" s="197"/>
      <c r="I1063" s="197"/>
      <c r="J1063" s="197"/>
      <c r="K1063" s="197"/>
      <c r="L1063" s="197"/>
      <c r="M1063" s="197"/>
      <c r="N1063" s="197"/>
      <c r="O1063" s="197"/>
      <c r="P1063" s="212"/>
    </row>
    <row r="1064" spans="3:16" x14ac:dyDescent="0.2">
      <c r="C1064" s="197"/>
      <c r="D1064" s="197"/>
      <c r="E1064" s="197"/>
      <c r="F1064" s="197"/>
      <c r="G1064" s="197"/>
      <c r="H1064" s="197"/>
      <c r="I1064" s="197"/>
      <c r="J1064" s="197"/>
      <c r="K1064" s="197"/>
      <c r="L1064" s="197"/>
      <c r="M1064" s="197"/>
      <c r="N1064" s="197"/>
      <c r="O1064" s="197"/>
      <c r="P1064" s="212"/>
    </row>
    <row r="1065" spans="3:16" x14ac:dyDescent="0.2">
      <c r="C1065" s="197"/>
      <c r="D1065" s="197"/>
      <c r="E1065" s="197"/>
      <c r="F1065" s="197"/>
      <c r="G1065" s="197"/>
      <c r="H1065" s="197"/>
      <c r="I1065" s="197"/>
      <c r="J1065" s="197"/>
      <c r="K1065" s="197"/>
      <c r="L1065" s="197"/>
      <c r="M1065" s="197"/>
      <c r="N1065" s="197"/>
      <c r="O1065" s="197"/>
      <c r="P1065" s="212"/>
    </row>
    <row r="1066" spans="3:16" x14ac:dyDescent="0.2">
      <c r="C1066" s="197"/>
      <c r="D1066" s="197"/>
      <c r="E1066" s="197"/>
      <c r="F1066" s="197"/>
      <c r="G1066" s="197"/>
      <c r="H1066" s="197"/>
      <c r="I1066" s="197"/>
      <c r="J1066" s="197"/>
      <c r="K1066" s="197"/>
      <c r="L1066" s="197"/>
      <c r="M1066" s="197"/>
      <c r="N1066" s="197"/>
      <c r="O1066" s="197"/>
      <c r="P1066" s="212"/>
    </row>
    <row r="1067" spans="3:16" x14ac:dyDescent="0.2">
      <c r="C1067" s="197"/>
      <c r="D1067" s="197"/>
      <c r="E1067" s="197"/>
      <c r="F1067" s="197"/>
      <c r="G1067" s="197"/>
      <c r="H1067" s="197"/>
      <c r="I1067" s="197"/>
      <c r="J1067" s="197"/>
      <c r="K1067" s="197"/>
      <c r="L1067" s="197"/>
      <c r="M1067" s="197"/>
      <c r="N1067" s="197"/>
      <c r="O1067" s="197"/>
      <c r="P1067" s="212"/>
    </row>
    <row r="1068" spans="3:16" x14ac:dyDescent="0.2">
      <c r="C1068" s="197"/>
      <c r="D1068" s="197"/>
      <c r="E1068" s="197"/>
      <c r="F1068" s="197"/>
      <c r="G1068" s="197"/>
      <c r="H1068" s="197"/>
      <c r="I1068" s="197"/>
      <c r="J1068" s="197"/>
      <c r="K1068" s="197"/>
      <c r="L1068" s="197"/>
      <c r="M1068" s="197"/>
      <c r="N1068" s="197"/>
      <c r="O1068" s="197"/>
      <c r="P1068" s="212"/>
    </row>
    <row r="1069" spans="3:16" x14ac:dyDescent="0.2">
      <c r="C1069" s="197"/>
      <c r="D1069" s="197"/>
      <c r="E1069" s="197"/>
      <c r="F1069" s="197"/>
      <c r="G1069" s="197"/>
      <c r="H1069" s="197"/>
      <c r="I1069" s="197"/>
      <c r="J1069" s="197"/>
      <c r="K1069" s="197"/>
      <c r="L1069" s="197"/>
      <c r="M1069" s="197"/>
      <c r="N1069" s="197"/>
      <c r="O1069" s="197"/>
      <c r="P1069" s="212"/>
    </row>
    <row r="1070" spans="3:16" x14ac:dyDescent="0.2">
      <c r="C1070" s="197"/>
      <c r="D1070" s="197"/>
      <c r="E1070" s="197"/>
      <c r="F1070" s="197"/>
      <c r="G1070" s="197"/>
      <c r="H1070" s="197"/>
      <c r="I1070" s="197"/>
      <c r="J1070" s="197"/>
      <c r="K1070" s="197"/>
      <c r="L1070" s="197"/>
      <c r="M1070" s="197"/>
      <c r="N1070" s="197"/>
      <c r="O1070" s="197"/>
      <c r="P1070" s="212"/>
    </row>
    <row r="1071" spans="3:16" x14ac:dyDescent="0.2">
      <c r="C1071" s="197"/>
      <c r="D1071" s="197"/>
      <c r="E1071" s="197"/>
      <c r="F1071" s="197"/>
      <c r="G1071" s="197"/>
      <c r="H1071" s="197"/>
      <c r="I1071" s="197"/>
      <c r="J1071" s="197"/>
      <c r="K1071" s="197"/>
      <c r="L1071" s="197"/>
      <c r="M1071" s="197"/>
      <c r="N1071" s="197"/>
      <c r="O1071" s="197"/>
      <c r="P1071" s="212"/>
    </row>
    <row r="1072" spans="3:16" x14ac:dyDescent="0.2">
      <c r="C1072" s="197"/>
      <c r="D1072" s="197"/>
      <c r="E1072" s="197"/>
      <c r="F1072" s="197"/>
      <c r="G1072" s="197"/>
      <c r="H1072" s="197"/>
      <c r="I1072" s="197"/>
      <c r="J1072" s="197"/>
      <c r="K1072" s="197"/>
      <c r="L1072" s="197"/>
      <c r="M1072" s="197"/>
      <c r="N1072" s="197"/>
      <c r="O1072" s="197"/>
      <c r="P1072" s="212"/>
    </row>
    <row r="1073" spans="3:16" x14ac:dyDescent="0.2">
      <c r="C1073" s="197"/>
      <c r="D1073" s="197"/>
      <c r="E1073" s="197"/>
      <c r="F1073" s="197"/>
      <c r="G1073" s="197"/>
      <c r="H1073" s="197"/>
      <c r="I1073" s="197"/>
      <c r="J1073" s="197"/>
      <c r="K1073" s="197"/>
      <c r="L1073" s="197"/>
      <c r="M1073" s="197"/>
      <c r="N1073" s="197"/>
      <c r="O1073" s="197"/>
      <c r="P1073" s="212"/>
    </row>
    <row r="1074" spans="3:16" x14ac:dyDescent="0.2">
      <c r="C1074" s="197"/>
      <c r="D1074" s="197"/>
      <c r="E1074" s="197"/>
      <c r="F1074" s="197"/>
      <c r="G1074" s="197"/>
      <c r="H1074" s="197"/>
      <c r="I1074" s="197"/>
      <c r="J1074" s="197"/>
      <c r="K1074" s="197"/>
      <c r="L1074" s="197"/>
      <c r="M1074" s="197"/>
      <c r="N1074" s="197"/>
      <c r="O1074" s="197"/>
      <c r="P1074" s="212"/>
    </row>
    <row r="1075" spans="3:16" x14ac:dyDescent="0.2">
      <c r="C1075" s="197"/>
      <c r="D1075" s="197"/>
      <c r="E1075" s="197"/>
      <c r="F1075" s="197"/>
      <c r="G1075" s="197"/>
      <c r="H1075" s="197"/>
      <c r="I1075" s="197"/>
      <c r="J1075" s="197"/>
      <c r="K1075" s="197"/>
      <c r="L1075" s="197"/>
      <c r="M1075" s="197"/>
      <c r="N1075" s="197"/>
      <c r="O1075" s="197"/>
      <c r="P1075" s="212"/>
    </row>
    <row r="1076" spans="3:16" x14ac:dyDescent="0.2">
      <c r="C1076" s="197"/>
      <c r="D1076" s="197"/>
      <c r="E1076" s="197"/>
      <c r="F1076" s="197"/>
      <c r="G1076" s="197"/>
      <c r="H1076" s="197"/>
      <c r="I1076" s="197"/>
      <c r="J1076" s="197"/>
      <c r="K1076" s="197"/>
      <c r="L1076" s="197"/>
      <c r="M1076" s="197"/>
      <c r="N1076" s="197"/>
      <c r="O1076" s="197"/>
      <c r="P1076" s="212"/>
    </row>
    <row r="1077" spans="3:16" x14ac:dyDescent="0.2">
      <c r="C1077" s="197"/>
      <c r="D1077" s="197"/>
      <c r="E1077" s="197"/>
      <c r="F1077" s="197"/>
      <c r="G1077" s="197"/>
      <c r="H1077" s="197"/>
      <c r="I1077" s="197"/>
      <c r="J1077" s="197"/>
      <c r="K1077" s="197"/>
      <c r="L1077" s="197"/>
      <c r="M1077" s="197"/>
      <c r="N1077" s="197"/>
      <c r="O1077" s="197"/>
      <c r="P1077" s="212"/>
    </row>
    <row r="1078" spans="3:16" x14ac:dyDescent="0.2">
      <c r="C1078" s="197"/>
      <c r="D1078" s="197"/>
      <c r="E1078" s="197"/>
      <c r="F1078" s="197"/>
      <c r="G1078" s="197"/>
      <c r="H1078" s="197"/>
      <c r="I1078" s="197"/>
      <c r="J1078" s="197"/>
      <c r="K1078" s="197"/>
      <c r="L1078" s="197"/>
      <c r="M1078" s="197"/>
      <c r="N1078" s="197"/>
      <c r="O1078" s="197"/>
      <c r="P1078" s="212"/>
    </row>
    <row r="1079" spans="3:16" x14ac:dyDescent="0.2">
      <c r="C1079" s="197"/>
      <c r="D1079" s="197"/>
      <c r="E1079" s="197"/>
      <c r="F1079" s="197"/>
      <c r="G1079" s="197"/>
      <c r="H1079" s="197"/>
      <c r="I1079" s="197"/>
      <c r="J1079" s="197"/>
      <c r="K1079" s="197"/>
      <c r="L1079" s="197"/>
      <c r="M1079" s="197"/>
      <c r="N1079" s="197"/>
      <c r="O1079" s="197"/>
      <c r="P1079" s="212"/>
    </row>
    <row r="1080" spans="3:16" x14ac:dyDescent="0.2">
      <c r="C1080" s="197"/>
      <c r="D1080" s="197"/>
      <c r="E1080" s="197"/>
      <c r="F1080" s="197"/>
      <c r="G1080" s="197"/>
      <c r="H1080" s="197"/>
      <c r="I1080" s="197"/>
      <c r="J1080" s="197"/>
      <c r="K1080" s="197"/>
      <c r="L1080" s="197"/>
      <c r="M1080" s="197"/>
      <c r="N1080" s="197"/>
      <c r="O1080" s="197"/>
      <c r="P1080" s="212"/>
    </row>
    <row r="1081" spans="3:16" x14ac:dyDescent="0.2">
      <c r="C1081" s="197"/>
      <c r="D1081" s="197"/>
      <c r="E1081" s="197"/>
      <c r="F1081" s="197"/>
      <c r="G1081" s="197"/>
      <c r="H1081" s="197"/>
      <c r="I1081" s="197"/>
      <c r="J1081" s="197"/>
      <c r="K1081" s="197"/>
      <c r="L1081" s="197"/>
      <c r="M1081" s="197"/>
      <c r="N1081" s="197"/>
      <c r="O1081" s="197"/>
      <c r="P1081" s="212"/>
    </row>
    <row r="1082" spans="3:16" x14ac:dyDescent="0.2">
      <c r="C1082" s="197"/>
      <c r="D1082" s="197"/>
      <c r="E1082" s="197"/>
      <c r="F1082" s="197"/>
      <c r="G1082" s="197"/>
      <c r="H1082" s="197"/>
      <c r="I1082" s="197"/>
      <c r="J1082" s="197"/>
      <c r="K1082" s="197"/>
      <c r="L1082" s="197"/>
      <c r="M1082" s="197"/>
      <c r="N1082" s="197"/>
      <c r="O1082" s="197"/>
      <c r="P1082" s="212"/>
    </row>
    <row r="1083" spans="3:16" x14ac:dyDescent="0.2">
      <c r="C1083" s="197"/>
      <c r="D1083" s="197"/>
      <c r="E1083" s="197"/>
      <c r="F1083" s="197"/>
      <c r="G1083" s="197"/>
      <c r="H1083" s="197"/>
      <c r="I1083" s="197"/>
      <c r="J1083" s="197"/>
      <c r="K1083" s="197"/>
      <c r="L1083" s="197"/>
      <c r="M1083" s="197"/>
      <c r="N1083" s="197"/>
      <c r="O1083" s="197"/>
      <c r="P1083" s="212"/>
    </row>
    <row r="1084" spans="3:16" x14ac:dyDescent="0.2">
      <c r="C1084" s="197"/>
      <c r="D1084" s="197"/>
      <c r="E1084" s="197"/>
      <c r="F1084" s="197"/>
      <c r="G1084" s="197"/>
      <c r="H1084" s="197"/>
      <c r="I1084" s="197"/>
      <c r="J1084" s="197"/>
      <c r="K1084" s="197"/>
      <c r="L1084" s="197"/>
      <c r="M1084" s="197"/>
      <c r="N1084" s="197"/>
      <c r="O1084" s="197"/>
      <c r="P1084" s="212"/>
    </row>
    <row r="1085" spans="3:16" x14ac:dyDescent="0.2">
      <c r="C1085" s="197"/>
      <c r="D1085" s="197"/>
      <c r="E1085" s="197"/>
      <c r="F1085" s="197"/>
      <c r="G1085" s="197"/>
      <c r="H1085" s="197"/>
      <c r="I1085" s="197"/>
      <c r="J1085" s="197"/>
      <c r="K1085" s="197"/>
      <c r="L1085" s="197"/>
      <c r="M1085" s="197"/>
      <c r="N1085" s="197"/>
      <c r="O1085" s="197"/>
      <c r="P1085" s="212"/>
    </row>
    <row r="1086" spans="3:16" x14ac:dyDescent="0.2">
      <c r="C1086" s="197"/>
      <c r="D1086" s="197"/>
      <c r="E1086" s="197"/>
      <c r="F1086" s="197"/>
      <c r="G1086" s="197"/>
      <c r="H1086" s="197"/>
      <c r="I1086" s="197"/>
      <c r="J1086" s="197"/>
      <c r="K1086" s="197"/>
      <c r="L1086" s="197"/>
      <c r="M1086" s="197"/>
      <c r="N1086" s="197"/>
      <c r="O1086" s="197"/>
      <c r="P1086" s="212"/>
    </row>
    <row r="1087" spans="3:16" x14ac:dyDescent="0.2">
      <c r="C1087" s="197"/>
      <c r="D1087" s="197"/>
      <c r="E1087" s="197"/>
      <c r="F1087" s="197"/>
      <c r="G1087" s="197"/>
      <c r="H1087" s="197"/>
      <c r="I1087" s="197"/>
      <c r="J1087" s="197"/>
      <c r="K1087" s="197"/>
      <c r="L1087" s="197"/>
      <c r="M1087" s="197"/>
      <c r="N1087" s="197"/>
      <c r="O1087" s="197"/>
      <c r="P1087" s="212"/>
    </row>
    <row r="1088" spans="3:16" x14ac:dyDescent="0.2">
      <c r="C1088" s="197"/>
      <c r="D1088" s="197"/>
      <c r="E1088" s="197"/>
      <c r="F1088" s="197"/>
      <c r="G1088" s="197"/>
      <c r="H1088" s="197"/>
      <c r="I1088" s="197"/>
      <c r="J1088" s="197"/>
      <c r="K1088" s="197"/>
      <c r="L1088" s="197"/>
      <c r="M1088" s="197"/>
      <c r="N1088" s="197"/>
      <c r="O1088" s="197"/>
      <c r="P1088" s="212"/>
    </row>
    <row r="1089" spans="3:16" x14ac:dyDescent="0.2">
      <c r="C1089" s="197"/>
      <c r="D1089" s="197"/>
      <c r="E1089" s="197"/>
      <c r="F1089" s="197"/>
      <c r="G1089" s="197"/>
      <c r="H1089" s="197"/>
      <c r="I1089" s="197"/>
      <c r="J1089" s="197"/>
      <c r="K1089" s="197"/>
      <c r="L1089" s="197"/>
      <c r="M1089" s="197"/>
      <c r="N1089" s="197"/>
      <c r="O1089" s="197"/>
      <c r="P1089" s="212"/>
    </row>
    <row r="1090" spans="3:16" x14ac:dyDescent="0.2">
      <c r="C1090" s="197"/>
      <c r="D1090" s="197"/>
      <c r="E1090" s="197"/>
      <c r="F1090" s="197"/>
      <c r="G1090" s="197"/>
      <c r="H1090" s="197"/>
      <c r="I1090" s="197"/>
      <c r="J1090" s="197"/>
      <c r="K1090" s="197"/>
      <c r="L1090" s="197"/>
      <c r="M1090" s="197"/>
      <c r="N1090" s="197"/>
      <c r="O1090" s="197"/>
      <c r="P1090" s="212"/>
    </row>
    <row r="1091" spans="3:16" x14ac:dyDescent="0.2">
      <c r="C1091" s="197"/>
      <c r="D1091" s="197"/>
      <c r="E1091" s="197"/>
      <c r="F1091" s="197"/>
      <c r="G1091" s="197"/>
      <c r="H1091" s="197"/>
      <c r="I1091" s="197"/>
      <c r="J1091" s="197"/>
      <c r="K1091" s="197"/>
      <c r="L1091" s="197"/>
      <c r="M1091" s="197"/>
      <c r="N1091" s="197"/>
      <c r="O1091" s="197"/>
      <c r="P1091" s="212"/>
    </row>
    <row r="1092" spans="3:16" x14ac:dyDescent="0.2">
      <c r="C1092" s="197"/>
      <c r="D1092" s="197"/>
      <c r="E1092" s="197"/>
      <c r="F1092" s="197"/>
      <c r="G1092" s="197"/>
      <c r="H1092" s="197"/>
      <c r="I1092" s="197"/>
      <c r="J1092" s="197"/>
      <c r="K1092" s="197"/>
      <c r="L1092" s="197"/>
      <c r="M1092" s="197"/>
      <c r="N1092" s="197"/>
      <c r="O1092" s="197"/>
      <c r="P1092" s="212"/>
    </row>
    <row r="1093" spans="3:16" x14ac:dyDescent="0.2">
      <c r="C1093" s="197"/>
      <c r="D1093" s="197"/>
      <c r="E1093" s="197"/>
      <c r="F1093" s="197"/>
      <c r="G1093" s="197"/>
      <c r="H1093" s="197"/>
      <c r="I1093" s="197"/>
      <c r="J1093" s="197"/>
      <c r="K1093" s="197"/>
      <c r="L1093" s="197"/>
      <c r="M1093" s="197"/>
      <c r="N1093" s="197"/>
      <c r="O1093" s="197"/>
      <c r="P1093" s="212"/>
    </row>
    <row r="1094" spans="3:16" x14ac:dyDescent="0.2">
      <c r="C1094" s="197"/>
      <c r="D1094" s="197"/>
      <c r="E1094" s="197"/>
      <c r="F1094" s="197"/>
      <c r="G1094" s="197"/>
      <c r="H1094" s="197"/>
      <c r="I1094" s="197"/>
      <c r="J1094" s="197"/>
      <c r="K1094" s="197"/>
      <c r="L1094" s="197"/>
      <c r="M1094" s="197"/>
      <c r="N1094" s="197"/>
      <c r="O1094" s="197"/>
      <c r="P1094" s="212"/>
    </row>
    <row r="1095" spans="3:16" x14ac:dyDescent="0.2">
      <c r="C1095" s="197"/>
      <c r="D1095" s="197"/>
      <c r="E1095" s="197"/>
      <c r="F1095" s="197"/>
      <c r="G1095" s="197"/>
      <c r="H1095" s="197"/>
      <c r="I1095" s="197"/>
      <c r="J1095" s="197"/>
      <c r="K1095" s="197"/>
      <c r="L1095" s="197"/>
      <c r="M1095" s="197"/>
      <c r="N1095" s="197"/>
      <c r="O1095" s="197"/>
      <c r="P1095" s="212"/>
    </row>
    <row r="1096" spans="3:16" x14ac:dyDescent="0.2">
      <c r="C1096" s="197"/>
      <c r="D1096" s="197"/>
      <c r="E1096" s="197"/>
      <c r="F1096" s="197"/>
      <c r="G1096" s="197"/>
      <c r="H1096" s="197"/>
      <c r="I1096" s="197"/>
      <c r="J1096" s="197"/>
      <c r="K1096" s="197"/>
      <c r="L1096" s="197"/>
      <c r="M1096" s="197"/>
      <c r="N1096" s="197"/>
      <c r="O1096" s="197"/>
      <c r="P1096" s="212"/>
    </row>
    <row r="1097" spans="3:16" x14ac:dyDescent="0.2">
      <c r="C1097" s="197"/>
      <c r="D1097" s="197"/>
      <c r="E1097" s="197"/>
      <c r="F1097" s="197"/>
      <c r="G1097" s="197"/>
      <c r="H1097" s="197"/>
      <c r="I1097" s="197"/>
      <c r="J1097" s="197"/>
      <c r="K1097" s="197"/>
      <c r="L1097" s="197"/>
      <c r="M1097" s="197"/>
      <c r="N1097" s="197"/>
      <c r="O1097" s="197"/>
      <c r="P1097" s="212"/>
    </row>
    <row r="1098" spans="3:16" x14ac:dyDescent="0.2">
      <c r="C1098" s="197"/>
      <c r="D1098" s="197"/>
      <c r="E1098" s="197"/>
      <c r="F1098" s="197"/>
      <c r="G1098" s="197"/>
      <c r="H1098" s="197"/>
      <c r="I1098" s="197"/>
      <c r="J1098" s="197"/>
      <c r="K1098" s="197"/>
      <c r="L1098" s="197"/>
      <c r="M1098" s="197"/>
      <c r="N1098" s="197"/>
      <c r="O1098" s="197"/>
      <c r="P1098" s="212"/>
    </row>
    <row r="1099" spans="3:16" x14ac:dyDescent="0.2">
      <c r="C1099" s="197"/>
      <c r="D1099" s="197"/>
      <c r="E1099" s="197"/>
      <c r="F1099" s="197"/>
      <c r="G1099" s="197"/>
      <c r="H1099" s="197"/>
      <c r="I1099" s="197"/>
      <c r="J1099" s="197"/>
      <c r="K1099" s="197"/>
      <c r="L1099" s="197"/>
      <c r="M1099" s="197"/>
      <c r="N1099" s="197"/>
      <c r="O1099" s="197"/>
      <c r="P1099" s="212"/>
    </row>
    <row r="1100" spans="3:16" x14ac:dyDescent="0.2">
      <c r="C1100" s="197"/>
      <c r="D1100" s="197"/>
      <c r="E1100" s="197"/>
      <c r="F1100" s="197"/>
      <c r="G1100" s="197"/>
      <c r="H1100" s="197"/>
      <c r="I1100" s="197"/>
      <c r="J1100" s="197"/>
      <c r="K1100" s="197"/>
      <c r="L1100" s="197"/>
      <c r="M1100" s="197"/>
      <c r="N1100" s="197"/>
      <c r="O1100" s="197"/>
      <c r="P1100" s="212"/>
    </row>
    <row r="1101" spans="3:16" x14ac:dyDescent="0.2">
      <c r="C1101" s="197"/>
      <c r="D1101" s="197"/>
      <c r="E1101" s="197"/>
      <c r="F1101" s="197"/>
      <c r="G1101" s="197"/>
      <c r="H1101" s="197"/>
      <c r="I1101" s="197"/>
      <c r="J1101" s="197"/>
      <c r="K1101" s="197"/>
      <c r="L1101" s="197"/>
      <c r="M1101" s="197"/>
      <c r="N1101" s="197"/>
      <c r="O1101" s="197"/>
      <c r="P1101" s="212"/>
    </row>
    <row r="1102" spans="3:16" x14ac:dyDescent="0.2">
      <c r="C1102" s="197"/>
      <c r="D1102" s="197"/>
      <c r="E1102" s="197"/>
      <c r="F1102" s="197"/>
      <c r="G1102" s="197"/>
      <c r="H1102" s="197"/>
      <c r="I1102" s="197"/>
      <c r="J1102" s="197"/>
      <c r="K1102" s="197"/>
      <c r="L1102" s="197"/>
      <c r="M1102" s="197"/>
      <c r="N1102" s="197"/>
      <c r="O1102" s="197"/>
      <c r="P1102" s="212"/>
    </row>
    <row r="1103" spans="3:16" x14ac:dyDescent="0.2">
      <c r="C1103" s="197"/>
      <c r="D1103" s="197"/>
      <c r="E1103" s="197"/>
      <c r="F1103" s="197"/>
      <c r="G1103" s="197"/>
      <c r="H1103" s="197"/>
      <c r="I1103" s="197"/>
      <c r="J1103" s="197"/>
      <c r="K1103" s="197"/>
      <c r="L1103" s="197"/>
      <c r="M1103" s="197"/>
      <c r="N1103" s="197"/>
      <c r="O1103" s="197"/>
      <c r="P1103" s="212"/>
    </row>
    <row r="1104" spans="3:16" x14ac:dyDescent="0.2">
      <c r="C1104" s="197"/>
      <c r="D1104" s="197"/>
      <c r="E1104" s="197"/>
      <c r="F1104" s="197"/>
      <c r="G1104" s="197"/>
      <c r="H1104" s="197"/>
      <c r="I1104" s="197"/>
      <c r="J1104" s="197"/>
      <c r="K1104" s="197"/>
      <c r="L1104" s="197"/>
      <c r="M1104" s="197"/>
      <c r="N1104" s="197"/>
      <c r="O1104" s="197"/>
      <c r="P1104" s="212"/>
    </row>
    <row r="1105" spans="3:16" x14ac:dyDescent="0.2">
      <c r="C1105" s="197"/>
      <c r="D1105" s="197"/>
      <c r="E1105" s="197"/>
      <c r="F1105" s="197"/>
      <c r="G1105" s="197"/>
      <c r="H1105" s="197"/>
      <c r="I1105" s="197"/>
      <c r="J1105" s="197"/>
      <c r="K1105" s="197"/>
      <c r="L1105" s="197"/>
      <c r="M1105" s="197"/>
      <c r="N1105" s="197"/>
      <c r="O1105" s="197"/>
      <c r="P1105" s="212"/>
    </row>
    <row r="1106" spans="3:16" x14ac:dyDescent="0.2">
      <c r="C1106" s="197"/>
      <c r="D1106" s="197"/>
      <c r="E1106" s="197"/>
      <c r="F1106" s="197"/>
      <c r="G1106" s="197"/>
      <c r="H1106" s="197"/>
      <c r="I1106" s="197"/>
      <c r="J1106" s="197"/>
      <c r="K1106" s="197"/>
      <c r="L1106" s="197"/>
      <c r="M1106" s="197"/>
      <c r="N1106" s="197"/>
      <c r="O1106" s="197"/>
      <c r="P1106" s="212"/>
    </row>
    <row r="1107" spans="3:16" x14ac:dyDescent="0.2">
      <c r="C1107" s="197"/>
      <c r="D1107" s="197"/>
      <c r="E1107" s="197"/>
      <c r="F1107" s="197"/>
      <c r="G1107" s="197"/>
      <c r="H1107" s="197"/>
      <c r="I1107" s="197"/>
      <c r="J1107" s="197"/>
      <c r="K1107" s="197"/>
      <c r="L1107" s="197"/>
      <c r="M1107" s="197"/>
      <c r="N1107" s="197"/>
      <c r="O1107" s="197"/>
      <c r="P1107" s="212"/>
    </row>
    <row r="1108" spans="3:16" x14ac:dyDescent="0.2">
      <c r="C1108" s="197"/>
      <c r="D1108" s="197"/>
      <c r="E1108" s="197"/>
      <c r="F1108" s="197"/>
      <c r="G1108" s="197"/>
      <c r="H1108" s="197"/>
      <c r="I1108" s="197"/>
      <c r="J1108" s="197"/>
      <c r="K1108" s="197"/>
      <c r="L1108" s="197"/>
      <c r="M1108" s="197"/>
      <c r="N1108" s="197"/>
      <c r="O1108" s="197"/>
      <c r="P1108" s="212"/>
    </row>
    <row r="1109" spans="3:16" x14ac:dyDescent="0.2">
      <c r="C1109" s="197"/>
      <c r="D1109" s="197"/>
      <c r="E1109" s="197"/>
      <c r="F1109" s="197"/>
      <c r="G1109" s="197"/>
      <c r="H1109" s="197"/>
      <c r="I1109" s="197"/>
      <c r="J1109" s="197"/>
      <c r="K1109" s="197"/>
      <c r="L1109" s="197"/>
      <c r="M1109" s="197"/>
      <c r="N1109" s="197"/>
      <c r="O1109" s="197"/>
      <c r="P1109" s="212"/>
    </row>
    <row r="1110" spans="3:16" x14ac:dyDescent="0.2">
      <c r="C1110" s="197"/>
      <c r="D1110" s="197"/>
      <c r="E1110" s="197"/>
      <c r="F1110" s="197"/>
      <c r="G1110" s="197"/>
      <c r="H1110" s="197"/>
      <c r="I1110" s="197"/>
      <c r="J1110" s="197"/>
      <c r="K1110" s="197"/>
      <c r="L1110" s="197"/>
      <c r="M1110" s="197"/>
      <c r="N1110" s="197"/>
      <c r="O1110" s="197"/>
      <c r="P1110" s="212"/>
    </row>
    <row r="1111" spans="3:16" x14ac:dyDescent="0.2">
      <c r="C1111" s="197"/>
      <c r="D1111" s="197"/>
      <c r="E1111" s="197"/>
      <c r="F1111" s="197"/>
      <c r="G1111" s="197"/>
      <c r="H1111" s="197"/>
      <c r="I1111" s="197"/>
      <c r="J1111" s="197"/>
      <c r="K1111" s="197"/>
      <c r="L1111" s="197"/>
      <c r="M1111" s="197"/>
      <c r="N1111" s="197"/>
      <c r="O1111" s="197"/>
      <c r="P1111" s="212"/>
    </row>
    <row r="1112" spans="3:16" x14ac:dyDescent="0.2">
      <c r="C1112" s="197"/>
      <c r="D1112" s="197"/>
      <c r="E1112" s="197"/>
      <c r="F1112" s="197"/>
      <c r="G1112" s="197"/>
      <c r="H1112" s="197"/>
      <c r="I1112" s="197"/>
      <c r="J1112" s="197"/>
      <c r="K1112" s="197"/>
      <c r="L1112" s="197"/>
      <c r="M1112" s="197"/>
      <c r="N1112" s="197"/>
      <c r="O1112" s="197"/>
      <c r="P1112" s="212"/>
    </row>
    <row r="1113" spans="3:16" x14ac:dyDescent="0.2">
      <c r="C1113" s="197"/>
      <c r="D1113" s="197"/>
      <c r="E1113" s="197"/>
      <c r="F1113" s="197"/>
      <c r="G1113" s="197"/>
      <c r="H1113" s="197"/>
      <c r="I1113" s="197"/>
      <c r="J1113" s="197"/>
      <c r="K1113" s="197"/>
      <c r="L1113" s="197"/>
      <c r="M1113" s="197"/>
      <c r="N1113" s="197"/>
      <c r="O1113" s="197"/>
      <c r="P1113" s="212"/>
    </row>
    <row r="1114" spans="3:16" x14ac:dyDescent="0.2">
      <c r="C1114" s="197"/>
      <c r="D1114" s="197"/>
      <c r="E1114" s="197"/>
      <c r="F1114" s="197"/>
      <c r="G1114" s="197"/>
      <c r="H1114" s="197"/>
      <c r="I1114" s="197"/>
      <c r="J1114" s="197"/>
      <c r="K1114" s="197"/>
      <c r="L1114" s="197"/>
      <c r="M1114" s="197"/>
      <c r="N1114" s="197"/>
      <c r="O1114" s="197"/>
      <c r="P1114" s="212"/>
    </row>
    <row r="1115" spans="3:16" x14ac:dyDescent="0.2">
      <c r="C1115" s="197"/>
      <c r="D1115" s="197"/>
      <c r="E1115" s="197"/>
      <c r="F1115" s="197"/>
      <c r="G1115" s="197"/>
      <c r="H1115" s="197"/>
      <c r="I1115" s="197"/>
      <c r="J1115" s="197"/>
      <c r="K1115" s="197"/>
      <c r="L1115" s="197"/>
      <c r="M1115" s="197"/>
      <c r="N1115" s="197"/>
      <c r="O1115" s="197"/>
      <c r="P1115" s="212"/>
    </row>
    <row r="1116" spans="3:16" x14ac:dyDescent="0.2">
      <c r="C1116" s="197"/>
      <c r="D1116" s="197"/>
      <c r="E1116" s="197"/>
      <c r="F1116" s="197"/>
      <c r="G1116" s="197"/>
      <c r="H1116" s="197"/>
      <c r="I1116" s="197"/>
      <c r="J1116" s="197"/>
      <c r="K1116" s="197"/>
      <c r="L1116" s="197"/>
      <c r="M1116" s="197"/>
      <c r="N1116" s="197"/>
      <c r="O1116" s="197"/>
      <c r="P1116" s="212"/>
    </row>
    <row r="1117" spans="3:16" x14ac:dyDescent="0.2">
      <c r="C1117" s="197"/>
      <c r="D1117" s="197"/>
      <c r="E1117" s="197"/>
      <c r="F1117" s="197"/>
      <c r="G1117" s="197"/>
      <c r="H1117" s="197"/>
      <c r="I1117" s="197"/>
      <c r="J1117" s="197"/>
      <c r="K1117" s="197"/>
      <c r="L1117" s="197"/>
      <c r="M1117" s="197"/>
      <c r="N1117" s="197"/>
      <c r="O1117" s="197"/>
      <c r="P1117" s="212"/>
    </row>
    <row r="1118" spans="3:16" x14ac:dyDescent="0.2">
      <c r="C1118" s="197"/>
      <c r="D1118" s="197"/>
      <c r="E1118" s="197"/>
      <c r="F1118" s="197"/>
      <c r="G1118" s="197"/>
      <c r="H1118" s="197"/>
      <c r="I1118" s="197"/>
      <c r="J1118" s="197"/>
      <c r="K1118" s="197"/>
      <c r="L1118" s="197"/>
      <c r="M1118" s="197"/>
      <c r="N1118" s="197"/>
      <c r="O1118" s="197"/>
      <c r="P1118" s="212"/>
    </row>
    <row r="1119" spans="3:16" x14ac:dyDescent="0.2">
      <c r="C1119" s="197"/>
      <c r="D1119" s="197"/>
      <c r="E1119" s="197"/>
      <c r="F1119" s="197"/>
      <c r="G1119" s="197"/>
      <c r="H1119" s="197"/>
      <c r="I1119" s="197"/>
      <c r="J1119" s="197"/>
      <c r="K1119" s="197"/>
      <c r="L1119" s="197"/>
      <c r="M1119" s="197"/>
      <c r="N1119" s="197"/>
      <c r="O1119" s="197"/>
      <c r="P1119" s="212"/>
    </row>
    <row r="1120" spans="3:16" x14ac:dyDescent="0.2">
      <c r="C1120" s="197"/>
      <c r="D1120" s="197"/>
      <c r="E1120" s="197"/>
      <c r="F1120" s="197"/>
      <c r="G1120" s="197"/>
      <c r="H1120" s="197"/>
      <c r="I1120" s="197"/>
      <c r="J1120" s="197"/>
      <c r="K1120" s="197"/>
      <c r="L1120" s="197"/>
      <c r="M1120" s="197"/>
      <c r="N1120" s="197"/>
      <c r="O1120" s="197"/>
      <c r="P1120" s="212"/>
    </row>
    <row r="1121" spans="3:16" x14ac:dyDescent="0.2">
      <c r="C1121" s="197"/>
      <c r="D1121" s="197"/>
      <c r="E1121" s="197"/>
      <c r="F1121" s="197"/>
      <c r="G1121" s="197"/>
      <c r="H1121" s="197"/>
      <c r="I1121" s="197"/>
      <c r="J1121" s="197"/>
      <c r="K1121" s="197"/>
      <c r="L1121" s="197"/>
      <c r="M1121" s="197"/>
      <c r="N1121" s="197"/>
      <c r="O1121" s="197"/>
      <c r="P1121" s="212"/>
    </row>
    <row r="1122" spans="3:16" x14ac:dyDescent="0.2">
      <c r="C1122" s="197"/>
      <c r="D1122" s="197"/>
      <c r="E1122" s="197"/>
      <c r="F1122" s="197"/>
      <c r="G1122" s="197"/>
      <c r="H1122" s="197"/>
      <c r="I1122" s="197"/>
      <c r="J1122" s="197"/>
      <c r="K1122" s="197"/>
      <c r="L1122" s="197"/>
      <c r="M1122" s="197"/>
      <c r="N1122" s="197"/>
      <c r="O1122" s="197"/>
      <c r="P1122" s="212"/>
    </row>
    <row r="1123" spans="3:16" x14ac:dyDescent="0.2">
      <c r="C1123" s="197"/>
      <c r="D1123" s="197"/>
      <c r="E1123" s="197"/>
      <c r="F1123" s="197"/>
      <c r="G1123" s="197"/>
      <c r="H1123" s="197"/>
      <c r="I1123" s="197"/>
      <c r="J1123" s="197"/>
      <c r="K1123" s="197"/>
      <c r="L1123" s="197"/>
      <c r="M1123" s="197"/>
      <c r="N1123" s="197"/>
      <c r="O1123" s="197"/>
      <c r="P1123" s="212"/>
    </row>
    <row r="1124" spans="3:16" x14ac:dyDescent="0.2">
      <c r="C1124" s="197"/>
      <c r="D1124" s="197"/>
      <c r="E1124" s="197"/>
      <c r="F1124" s="197"/>
      <c r="G1124" s="197"/>
      <c r="H1124" s="197"/>
      <c r="I1124" s="197"/>
      <c r="J1124" s="197"/>
      <c r="K1124" s="197"/>
      <c r="L1124" s="197"/>
      <c r="M1124" s="197"/>
      <c r="N1124" s="197"/>
      <c r="O1124" s="197"/>
      <c r="P1124" s="212"/>
    </row>
    <row r="1125" spans="3:16" x14ac:dyDescent="0.2">
      <c r="C1125" s="197"/>
      <c r="D1125" s="197"/>
      <c r="E1125" s="197"/>
      <c r="F1125" s="197"/>
      <c r="G1125" s="197"/>
      <c r="H1125" s="197"/>
      <c r="I1125" s="197"/>
      <c r="J1125" s="197"/>
      <c r="K1125" s="197"/>
      <c r="L1125" s="197"/>
      <c r="M1125" s="197"/>
      <c r="N1125" s="197"/>
      <c r="O1125" s="197"/>
      <c r="P1125" s="212"/>
    </row>
    <row r="1126" spans="3:16" x14ac:dyDescent="0.2">
      <c r="C1126" s="197"/>
      <c r="D1126" s="197"/>
      <c r="E1126" s="197"/>
      <c r="F1126" s="197"/>
      <c r="G1126" s="197"/>
      <c r="H1126" s="197"/>
      <c r="I1126" s="197"/>
      <c r="J1126" s="197"/>
      <c r="K1126" s="197"/>
      <c r="L1126" s="197"/>
      <c r="M1126" s="197"/>
      <c r="N1126" s="197"/>
      <c r="O1126" s="197"/>
      <c r="P1126" s="212"/>
    </row>
    <row r="1127" spans="3:16" x14ac:dyDescent="0.2">
      <c r="C1127" s="197"/>
      <c r="D1127" s="197"/>
      <c r="E1127" s="197"/>
      <c r="F1127" s="197"/>
      <c r="G1127" s="197"/>
      <c r="H1127" s="197"/>
      <c r="I1127" s="197"/>
      <c r="J1127" s="197"/>
      <c r="K1127" s="197"/>
      <c r="L1127" s="197"/>
      <c r="M1127" s="197"/>
      <c r="N1127" s="197"/>
      <c r="O1127" s="197"/>
      <c r="P1127" s="212"/>
    </row>
    <row r="1128" spans="3:16" x14ac:dyDescent="0.2">
      <c r="C1128" s="197"/>
      <c r="D1128" s="197"/>
      <c r="E1128" s="197"/>
      <c r="F1128" s="197"/>
      <c r="G1128" s="197"/>
      <c r="H1128" s="197"/>
      <c r="I1128" s="197"/>
      <c r="J1128" s="197"/>
      <c r="K1128" s="197"/>
      <c r="L1128" s="197"/>
      <c r="M1128" s="197"/>
      <c r="N1128" s="197"/>
      <c r="O1128" s="197"/>
      <c r="P1128" s="212"/>
    </row>
    <row r="1129" spans="3:16" x14ac:dyDescent="0.2">
      <c r="C1129" s="197"/>
      <c r="D1129" s="197"/>
      <c r="E1129" s="197"/>
      <c r="F1129" s="197"/>
      <c r="G1129" s="197"/>
      <c r="H1129" s="197"/>
      <c r="I1129" s="197"/>
      <c r="J1129" s="197"/>
      <c r="K1129" s="197"/>
      <c r="L1129" s="197"/>
      <c r="M1129" s="197"/>
      <c r="N1129" s="197"/>
      <c r="O1129" s="197"/>
      <c r="P1129" s="212"/>
    </row>
    <row r="1130" spans="3:16" x14ac:dyDescent="0.2">
      <c r="C1130" s="197"/>
      <c r="D1130" s="197"/>
      <c r="E1130" s="197"/>
      <c r="F1130" s="197"/>
      <c r="G1130" s="197"/>
      <c r="H1130" s="197"/>
      <c r="I1130" s="197"/>
      <c r="J1130" s="197"/>
      <c r="K1130" s="197"/>
      <c r="L1130" s="197"/>
      <c r="M1130" s="197"/>
      <c r="N1130" s="197"/>
      <c r="O1130" s="197"/>
      <c r="P1130" s="212"/>
    </row>
    <row r="1131" spans="3:16" x14ac:dyDescent="0.2">
      <c r="C1131" s="197"/>
      <c r="D1131" s="197"/>
      <c r="E1131" s="197"/>
      <c r="F1131" s="197"/>
      <c r="G1131" s="197"/>
      <c r="H1131" s="197"/>
      <c r="I1131" s="197"/>
      <c r="J1131" s="197"/>
      <c r="K1131" s="197"/>
      <c r="L1131" s="197"/>
      <c r="M1131" s="197"/>
      <c r="N1131" s="197"/>
      <c r="O1131" s="197"/>
      <c r="P1131" s="212"/>
    </row>
    <row r="1132" spans="3:16" x14ac:dyDescent="0.2">
      <c r="C1132" s="197"/>
      <c r="D1132" s="197"/>
      <c r="E1132" s="197"/>
      <c r="F1132" s="197"/>
      <c r="G1132" s="197"/>
      <c r="H1132" s="197"/>
      <c r="I1132" s="197"/>
      <c r="J1132" s="197"/>
      <c r="K1132" s="197"/>
      <c r="L1132" s="197"/>
      <c r="M1132" s="197"/>
      <c r="N1132" s="197"/>
      <c r="O1132" s="197"/>
      <c r="P1132" s="212"/>
    </row>
    <row r="1133" spans="3:16" x14ac:dyDescent="0.2">
      <c r="C1133" s="197"/>
      <c r="D1133" s="197"/>
      <c r="E1133" s="197"/>
      <c r="F1133" s="197"/>
      <c r="G1133" s="197"/>
      <c r="H1133" s="197"/>
      <c r="I1133" s="197"/>
      <c r="J1133" s="197"/>
      <c r="K1133" s="197"/>
      <c r="L1133" s="197"/>
      <c r="M1133" s="197"/>
      <c r="N1133" s="197"/>
      <c r="O1133" s="197"/>
      <c r="P1133" s="212"/>
    </row>
    <row r="1134" spans="3:16" x14ac:dyDescent="0.2">
      <c r="C1134" s="197"/>
      <c r="D1134" s="197"/>
      <c r="E1134" s="197"/>
      <c r="F1134" s="197"/>
      <c r="G1134" s="197"/>
      <c r="H1134" s="197"/>
      <c r="I1134" s="197"/>
      <c r="J1134" s="197"/>
      <c r="K1134" s="197"/>
      <c r="L1134" s="197"/>
      <c r="M1134" s="197"/>
      <c r="N1134" s="197"/>
      <c r="O1134" s="197"/>
      <c r="P1134" s="212"/>
    </row>
    <row r="1135" spans="3:16" x14ac:dyDescent="0.2">
      <c r="C1135" s="197"/>
      <c r="D1135" s="197"/>
      <c r="E1135" s="197"/>
      <c r="F1135" s="197"/>
      <c r="G1135" s="197"/>
      <c r="H1135" s="197"/>
      <c r="I1135" s="197"/>
      <c r="J1135" s="197"/>
      <c r="K1135" s="197"/>
      <c r="L1135" s="197"/>
      <c r="M1135" s="197"/>
      <c r="N1135" s="197"/>
      <c r="O1135" s="197"/>
      <c r="P1135" s="212"/>
    </row>
    <row r="1136" spans="3:16" x14ac:dyDescent="0.2">
      <c r="C1136" s="197"/>
      <c r="D1136" s="197"/>
      <c r="E1136" s="197"/>
      <c r="F1136" s="197"/>
      <c r="G1136" s="197"/>
      <c r="H1136" s="197"/>
      <c r="I1136" s="197"/>
      <c r="J1136" s="197"/>
      <c r="K1136" s="197"/>
      <c r="L1136" s="197"/>
      <c r="M1136" s="197"/>
      <c r="N1136" s="197"/>
      <c r="O1136" s="197"/>
      <c r="P1136" s="212"/>
    </row>
    <row r="1137" spans="3:16" x14ac:dyDescent="0.2">
      <c r="C1137" s="197"/>
      <c r="D1137" s="197"/>
      <c r="E1137" s="197"/>
      <c r="F1137" s="197"/>
      <c r="G1137" s="197"/>
      <c r="H1137" s="197"/>
      <c r="I1137" s="197"/>
      <c r="J1137" s="197"/>
      <c r="K1137" s="197"/>
      <c r="L1137" s="197"/>
      <c r="M1137" s="197"/>
      <c r="N1137" s="197"/>
      <c r="O1137" s="197"/>
      <c r="P1137" s="212"/>
    </row>
    <row r="1138" spans="3:16" x14ac:dyDescent="0.2">
      <c r="C1138" s="197"/>
      <c r="D1138" s="197"/>
      <c r="E1138" s="197"/>
      <c r="F1138" s="197"/>
      <c r="G1138" s="197"/>
      <c r="H1138" s="197"/>
      <c r="I1138" s="197"/>
      <c r="J1138" s="197"/>
      <c r="K1138" s="197"/>
      <c r="L1138" s="197"/>
      <c r="M1138" s="197"/>
      <c r="N1138" s="197"/>
      <c r="O1138" s="197"/>
      <c r="P1138" s="212"/>
    </row>
    <row r="1139" spans="3:16" x14ac:dyDescent="0.2">
      <c r="C1139" s="197"/>
      <c r="D1139" s="197"/>
      <c r="E1139" s="197"/>
      <c r="F1139" s="197"/>
      <c r="G1139" s="197"/>
      <c r="H1139" s="197"/>
      <c r="I1139" s="197"/>
      <c r="J1139" s="197"/>
      <c r="K1139" s="197"/>
      <c r="L1139" s="197"/>
      <c r="M1139" s="197"/>
      <c r="N1139" s="197"/>
      <c r="O1139" s="197"/>
      <c r="P1139" s="212"/>
    </row>
    <row r="1140" spans="3:16" x14ac:dyDescent="0.2">
      <c r="C1140" s="197"/>
      <c r="D1140" s="197"/>
      <c r="E1140" s="197"/>
      <c r="F1140" s="197"/>
      <c r="G1140" s="197"/>
      <c r="H1140" s="197"/>
      <c r="I1140" s="197"/>
      <c r="J1140" s="197"/>
      <c r="K1140" s="197"/>
      <c r="L1140" s="197"/>
      <c r="M1140" s="197"/>
      <c r="N1140" s="197"/>
      <c r="O1140" s="197"/>
      <c r="P1140" s="212"/>
    </row>
    <row r="1141" spans="3:16" x14ac:dyDescent="0.2">
      <c r="C1141" s="197"/>
      <c r="D1141" s="197"/>
      <c r="E1141" s="197"/>
      <c r="F1141" s="197"/>
      <c r="G1141" s="197"/>
      <c r="H1141" s="197"/>
      <c r="I1141" s="197"/>
      <c r="J1141" s="197"/>
      <c r="K1141" s="197"/>
      <c r="L1141" s="197"/>
      <c r="M1141" s="197"/>
      <c r="N1141" s="197"/>
      <c r="O1141" s="197"/>
      <c r="P1141" s="212"/>
    </row>
    <row r="1142" spans="3:16" x14ac:dyDescent="0.2">
      <c r="C1142" s="197"/>
      <c r="D1142" s="197"/>
      <c r="E1142" s="197"/>
      <c r="F1142" s="197"/>
      <c r="G1142" s="197"/>
      <c r="H1142" s="197"/>
      <c r="I1142" s="197"/>
      <c r="J1142" s="197"/>
      <c r="K1142" s="197"/>
      <c r="L1142" s="197"/>
      <c r="M1142" s="197"/>
      <c r="N1142" s="197"/>
      <c r="O1142" s="197"/>
      <c r="P1142" s="212"/>
    </row>
    <row r="1143" spans="3:16" x14ac:dyDescent="0.2">
      <c r="C1143" s="197"/>
      <c r="D1143" s="197"/>
      <c r="E1143" s="197"/>
      <c r="F1143" s="197"/>
      <c r="G1143" s="197"/>
      <c r="H1143" s="197"/>
      <c r="I1143" s="197"/>
      <c r="J1143" s="197"/>
      <c r="K1143" s="197"/>
      <c r="L1143" s="197"/>
      <c r="M1143" s="197"/>
      <c r="N1143" s="197"/>
      <c r="O1143" s="197"/>
      <c r="P1143" s="212"/>
    </row>
    <row r="1144" spans="3:16" x14ac:dyDescent="0.2">
      <c r="C1144" s="197"/>
      <c r="D1144" s="197"/>
      <c r="E1144" s="197"/>
      <c r="F1144" s="197"/>
      <c r="G1144" s="197"/>
      <c r="H1144" s="197"/>
      <c r="I1144" s="197"/>
      <c r="J1144" s="197"/>
      <c r="K1144" s="197"/>
      <c r="L1144" s="197"/>
      <c r="M1144" s="197"/>
      <c r="N1144" s="197"/>
      <c r="O1144" s="197"/>
      <c r="P1144" s="212"/>
    </row>
    <row r="1145" spans="3:16" x14ac:dyDescent="0.2">
      <c r="C1145" s="197"/>
      <c r="D1145" s="197"/>
      <c r="E1145" s="197"/>
      <c r="F1145" s="197"/>
      <c r="G1145" s="197"/>
      <c r="H1145" s="197"/>
      <c r="I1145" s="197"/>
      <c r="J1145" s="197"/>
      <c r="K1145" s="197"/>
      <c r="L1145" s="197"/>
      <c r="M1145" s="197"/>
      <c r="N1145" s="197"/>
      <c r="O1145" s="197"/>
      <c r="P1145" s="212"/>
    </row>
    <row r="1146" spans="3:16" x14ac:dyDescent="0.2">
      <c r="C1146" s="197"/>
      <c r="D1146" s="197"/>
      <c r="E1146" s="197"/>
      <c r="F1146" s="197"/>
      <c r="G1146" s="197"/>
      <c r="H1146" s="197"/>
      <c r="I1146" s="197"/>
      <c r="J1146" s="197"/>
      <c r="K1146" s="197"/>
      <c r="L1146" s="197"/>
      <c r="M1146" s="197"/>
      <c r="N1146" s="197"/>
      <c r="O1146" s="197"/>
      <c r="P1146" s="212"/>
    </row>
    <row r="1147" spans="3:16" x14ac:dyDescent="0.2">
      <c r="C1147" s="197"/>
      <c r="D1147" s="197"/>
      <c r="E1147" s="197"/>
      <c r="F1147" s="197"/>
      <c r="G1147" s="197"/>
      <c r="H1147" s="197"/>
      <c r="I1147" s="197"/>
      <c r="J1147" s="197"/>
      <c r="K1147" s="197"/>
      <c r="L1147" s="197"/>
      <c r="M1147" s="197"/>
      <c r="N1147" s="197"/>
      <c r="O1147" s="197"/>
      <c r="P1147" s="212"/>
    </row>
    <row r="1148" spans="3:16" x14ac:dyDescent="0.2">
      <c r="C1148" s="197"/>
      <c r="D1148" s="197"/>
      <c r="E1148" s="197"/>
      <c r="F1148" s="197"/>
      <c r="G1148" s="197"/>
      <c r="H1148" s="197"/>
      <c r="I1148" s="197"/>
      <c r="J1148" s="197"/>
      <c r="K1148" s="197"/>
      <c r="L1148" s="197"/>
      <c r="M1148" s="197"/>
      <c r="N1148" s="197"/>
      <c r="O1148" s="197"/>
      <c r="P1148" s="212"/>
    </row>
    <row r="1149" spans="3:16" x14ac:dyDescent="0.2">
      <c r="C1149" s="197"/>
      <c r="D1149" s="197"/>
      <c r="E1149" s="197"/>
      <c r="F1149" s="197"/>
      <c r="G1149" s="197"/>
      <c r="H1149" s="197"/>
      <c r="I1149" s="197"/>
      <c r="J1149" s="197"/>
      <c r="K1149" s="197"/>
      <c r="L1149" s="197"/>
      <c r="M1149" s="197"/>
      <c r="N1149" s="197"/>
      <c r="O1149" s="197"/>
      <c r="P1149" s="212"/>
    </row>
    <row r="1150" spans="3:16" x14ac:dyDescent="0.2">
      <c r="C1150" s="197"/>
      <c r="D1150" s="197"/>
      <c r="E1150" s="197"/>
      <c r="F1150" s="197"/>
      <c r="G1150" s="197"/>
      <c r="H1150" s="197"/>
      <c r="I1150" s="197"/>
      <c r="J1150" s="197"/>
      <c r="K1150" s="197"/>
      <c r="L1150" s="197"/>
      <c r="M1150" s="197"/>
      <c r="N1150" s="197"/>
      <c r="O1150" s="197"/>
      <c r="P1150" s="212"/>
    </row>
    <row r="1151" spans="3:16" x14ac:dyDescent="0.2">
      <c r="C1151" s="197"/>
      <c r="D1151" s="197"/>
      <c r="E1151" s="197"/>
      <c r="F1151" s="197"/>
      <c r="G1151" s="197"/>
      <c r="H1151" s="197"/>
      <c r="I1151" s="197"/>
      <c r="J1151" s="197"/>
      <c r="K1151" s="197"/>
      <c r="L1151" s="197"/>
      <c r="M1151" s="197"/>
      <c r="N1151" s="197"/>
      <c r="O1151" s="197"/>
      <c r="P1151" s="212"/>
    </row>
    <row r="1152" spans="3:16" x14ac:dyDescent="0.2">
      <c r="C1152" s="197"/>
      <c r="D1152" s="197"/>
      <c r="E1152" s="197"/>
      <c r="F1152" s="197"/>
      <c r="G1152" s="197"/>
      <c r="H1152" s="197"/>
      <c r="I1152" s="197"/>
      <c r="J1152" s="197"/>
      <c r="K1152" s="197"/>
      <c r="L1152" s="197"/>
      <c r="M1152" s="197"/>
      <c r="N1152" s="197"/>
      <c r="O1152" s="197"/>
      <c r="P1152" s="212"/>
    </row>
    <row r="1153" spans="3:16" x14ac:dyDescent="0.2">
      <c r="C1153" s="197"/>
      <c r="D1153" s="197"/>
      <c r="E1153" s="197"/>
      <c r="F1153" s="197"/>
      <c r="G1153" s="197"/>
      <c r="H1153" s="197"/>
      <c r="I1153" s="197"/>
      <c r="J1153" s="197"/>
      <c r="K1153" s="197"/>
      <c r="L1153" s="197"/>
      <c r="M1153" s="197"/>
      <c r="N1153" s="197"/>
      <c r="O1153" s="197"/>
      <c r="P1153" s="212"/>
    </row>
    <row r="1154" spans="3:16" x14ac:dyDescent="0.2">
      <c r="C1154" s="197"/>
      <c r="D1154" s="197"/>
      <c r="E1154" s="197"/>
      <c r="F1154" s="197"/>
      <c r="G1154" s="197"/>
      <c r="H1154" s="197"/>
      <c r="I1154" s="197"/>
      <c r="J1154" s="197"/>
      <c r="K1154" s="197"/>
      <c r="L1154" s="197"/>
      <c r="M1154" s="197"/>
      <c r="N1154" s="197"/>
      <c r="O1154" s="197"/>
      <c r="P1154" s="212"/>
    </row>
    <row r="1155" spans="3:16" x14ac:dyDescent="0.2">
      <c r="C1155" s="197"/>
      <c r="D1155" s="197"/>
      <c r="E1155" s="197"/>
      <c r="F1155" s="197"/>
      <c r="G1155" s="197"/>
      <c r="H1155" s="197"/>
      <c r="I1155" s="197"/>
      <c r="J1155" s="197"/>
      <c r="K1155" s="197"/>
      <c r="L1155" s="197"/>
      <c r="M1155" s="197"/>
      <c r="N1155" s="197"/>
      <c r="O1155" s="197"/>
      <c r="P1155" s="212"/>
    </row>
    <row r="1156" spans="3:16" x14ac:dyDescent="0.2">
      <c r="C1156" s="197"/>
      <c r="D1156" s="197"/>
      <c r="E1156" s="197"/>
      <c r="F1156" s="197"/>
      <c r="G1156" s="197"/>
      <c r="H1156" s="197"/>
      <c r="I1156" s="197"/>
      <c r="J1156" s="197"/>
      <c r="K1156" s="197"/>
      <c r="L1156" s="197"/>
      <c r="M1156" s="197"/>
      <c r="N1156" s="197"/>
      <c r="O1156" s="197"/>
      <c r="P1156" s="212"/>
    </row>
    <row r="1157" spans="3:16" x14ac:dyDescent="0.2">
      <c r="C1157" s="197"/>
      <c r="D1157" s="197"/>
      <c r="E1157" s="197"/>
      <c r="F1157" s="197"/>
      <c r="G1157" s="197"/>
      <c r="H1157" s="197"/>
      <c r="I1157" s="197"/>
      <c r="J1157" s="197"/>
      <c r="K1157" s="197"/>
      <c r="L1157" s="197"/>
      <c r="M1157" s="197"/>
      <c r="N1157" s="197"/>
      <c r="O1157" s="197"/>
      <c r="P1157" s="212"/>
    </row>
    <row r="1158" spans="3:16" x14ac:dyDescent="0.2">
      <c r="C1158" s="197"/>
      <c r="D1158" s="197"/>
      <c r="E1158" s="197"/>
      <c r="F1158" s="197"/>
      <c r="G1158" s="197"/>
      <c r="H1158" s="197"/>
      <c r="I1158" s="197"/>
      <c r="J1158" s="197"/>
      <c r="K1158" s="197"/>
      <c r="L1158" s="197"/>
      <c r="M1158" s="197"/>
      <c r="N1158" s="197"/>
      <c r="O1158" s="197"/>
      <c r="P1158" s="212"/>
    </row>
    <row r="1159" spans="3:16" x14ac:dyDescent="0.2">
      <c r="C1159" s="197"/>
      <c r="D1159" s="197"/>
      <c r="E1159" s="197"/>
      <c r="F1159" s="197"/>
      <c r="G1159" s="197"/>
      <c r="H1159" s="197"/>
      <c r="I1159" s="197"/>
      <c r="J1159" s="197"/>
      <c r="K1159" s="197"/>
      <c r="L1159" s="197"/>
      <c r="M1159" s="197"/>
      <c r="N1159" s="197"/>
      <c r="O1159" s="197"/>
      <c r="P1159" s="212"/>
    </row>
    <row r="1160" spans="3:16" x14ac:dyDescent="0.2">
      <c r="C1160" s="197"/>
      <c r="D1160" s="197"/>
      <c r="E1160" s="197"/>
      <c r="F1160" s="197"/>
      <c r="G1160" s="197"/>
      <c r="H1160" s="197"/>
      <c r="I1160" s="197"/>
      <c r="J1160" s="197"/>
      <c r="K1160" s="197"/>
      <c r="L1160" s="197"/>
      <c r="M1160" s="197"/>
      <c r="N1160" s="197"/>
      <c r="O1160" s="197"/>
      <c r="P1160" s="212"/>
    </row>
    <row r="1161" spans="3:16" x14ac:dyDescent="0.2">
      <c r="C1161" s="197"/>
      <c r="D1161" s="197"/>
      <c r="E1161" s="197"/>
      <c r="F1161" s="197"/>
      <c r="G1161" s="197"/>
      <c r="H1161" s="197"/>
      <c r="I1161" s="197"/>
      <c r="J1161" s="197"/>
      <c r="K1161" s="197"/>
      <c r="L1161" s="197"/>
      <c r="M1161" s="197"/>
      <c r="N1161" s="197"/>
      <c r="O1161" s="197"/>
      <c r="P1161" s="212"/>
    </row>
    <row r="1162" spans="3:16" x14ac:dyDescent="0.2">
      <c r="C1162" s="197"/>
      <c r="D1162" s="197"/>
      <c r="E1162" s="197"/>
      <c r="F1162" s="197"/>
      <c r="G1162" s="197"/>
      <c r="H1162" s="197"/>
      <c r="I1162" s="197"/>
      <c r="J1162" s="197"/>
      <c r="K1162" s="197"/>
      <c r="L1162" s="197"/>
      <c r="M1162" s="197"/>
      <c r="N1162" s="197"/>
      <c r="O1162" s="197"/>
      <c r="P1162" s="212"/>
    </row>
    <row r="1163" spans="3:16" x14ac:dyDescent="0.2">
      <c r="C1163" s="197"/>
      <c r="D1163" s="197"/>
      <c r="E1163" s="197"/>
      <c r="F1163" s="197"/>
      <c r="G1163" s="197"/>
      <c r="H1163" s="197"/>
      <c r="I1163" s="197"/>
      <c r="J1163" s="197"/>
      <c r="K1163" s="197"/>
      <c r="L1163" s="197"/>
      <c r="M1163" s="197"/>
      <c r="N1163" s="197"/>
      <c r="O1163" s="197"/>
      <c r="P1163" s="212"/>
    </row>
    <row r="1164" spans="3:16" x14ac:dyDescent="0.2">
      <c r="C1164" s="197"/>
      <c r="D1164" s="197"/>
      <c r="E1164" s="197"/>
      <c r="F1164" s="197"/>
      <c r="G1164" s="197"/>
      <c r="H1164" s="197"/>
      <c r="I1164" s="197"/>
      <c r="J1164" s="197"/>
      <c r="K1164" s="197"/>
      <c r="L1164" s="197"/>
      <c r="M1164" s="197"/>
      <c r="N1164" s="197"/>
      <c r="O1164" s="197"/>
      <c r="P1164" s="212"/>
    </row>
    <row r="1165" spans="3:16" x14ac:dyDescent="0.2">
      <c r="C1165" s="197"/>
      <c r="D1165" s="197"/>
      <c r="E1165" s="197"/>
      <c r="F1165" s="197"/>
      <c r="G1165" s="197"/>
      <c r="H1165" s="197"/>
      <c r="I1165" s="197"/>
      <c r="J1165" s="197"/>
      <c r="K1165" s="197"/>
      <c r="L1165" s="197"/>
      <c r="M1165" s="197"/>
      <c r="N1165" s="197"/>
      <c r="O1165" s="197"/>
      <c r="P1165" s="212"/>
    </row>
    <row r="1166" spans="3:16" x14ac:dyDescent="0.2">
      <c r="C1166" s="197"/>
      <c r="D1166" s="197"/>
      <c r="E1166" s="197"/>
      <c r="F1166" s="197"/>
      <c r="G1166" s="197"/>
      <c r="H1166" s="197"/>
      <c r="I1166" s="197"/>
      <c r="J1166" s="197"/>
      <c r="K1166" s="197"/>
      <c r="L1166" s="197"/>
      <c r="M1166" s="197"/>
      <c r="N1166" s="197"/>
      <c r="O1166" s="197"/>
      <c r="P1166" s="212"/>
    </row>
    <row r="1167" spans="3:16" x14ac:dyDescent="0.2">
      <c r="C1167" s="197"/>
      <c r="D1167" s="197"/>
      <c r="E1167" s="197"/>
      <c r="F1167" s="197"/>
      <c r="G1167" s="197"/>
      <c r="H1167" s="197"/>
      <c r="I1167" s="197"/>
      <c r="J1167" s="197"/>
      <c r="K1167" s="197"/>
      <c r="L1167" s="197"/>
      <c r="M1167" s="197"/>
      <c r="N1167" s="197"/>
      <c r="O1167" s="197"/>
      <c r="P1167" s="212"/>
    </row>
    <row r="1168" spans="3:16" x14ac:dyDescent="0.2">
      <c r="C1168" s="197"/>
      <c r="D1168" s="197"/>
      <c r="E1168" s="197"/>
      <c r="F1168" s="197"/>
      <c r="G1168" s="197"/>
      <c r="H1168" s="197"/>
      <c r="I1168" s="197"/>
      <c r="J1168" s="197"/>
      <c r="K1168" s="197"/>
      <c r="L1168" s="197"/>
      <c r="M1168" s="197"/>
      <c r="N1168" s="197"/>
      <c r="O1168" s="197"/>
      <c r="P1168" s="212"/>
    </row>
    <row r="1169" spans="3:16" x14ac:dyDescent="0.2">
      <c r="C1169" s="197"/>
      <c r="D1169" s="197"/>
      <c r="E1169" s="197"/>
      <c r="F1169" s="197"/>
      <c r="G1169" s="197"/>
      <c r="H1169" s="197"/>
      <c r="I1169" s="197"/>
      <c r="J1169" s="197"/>
      <c r="K1169" s="197"/>
      <c r="L1169" s="197"/>
      <c r="M1169" s="197"/>
      <c r="N1169" s="197"/>
      <c r="O1169" s="197"/>
      <c r="P1169" s="212"/>
    </row>
    <row r="1170" spans="3:16" x14ac:dyDescent="0.2">
      <c r="C1170" s="197"/>
      <c r="D1170" s="197"/>
      <c r="E1170" s="197"/>
      <c r="F1170" s="197"/>
      <c r="G1170" s="197"/>
      <c r="H1170" s="197"/>
      <c r="I1170" s="197"/>
      <c r="J1170" s="197"/>
      <c r="K1170" s="197"/>
      <c r="L1170" s="197"/>
      <c r="M1170" s="197"/>
      <c r="N1170" s="197"/>
      <c r="O1170" s="197"/>
      <c r="P1170" s="212"/>
    </row>
    <row r="1171" spans="3:16" x14ac:dyDescent="0.2">
      <c r="C1171" s="197"/>
      <c r="D1171" s="197"/>
      <c r="E1171" s="197"/>
      <c r="F1171" s="197"/>
      <c r="G1171" s="197"/>
      <c r="H1171" s="197"/>
      <c r="I1171" s="197"/>
      <c r="J1171" s="197"/>
      <c r="K1171" s="197"/>
      <c r="L1171" s="197"/>
      <c r="M1171" s="197"/>
      <c r="N1171" s="197"/>
      <c r="O1171" s="197"/>
      <c r="P1171" s="212"/>
    </row>
    <row r="1172" spans="3:16" x14ac:dyDescent="0.2">
      <c r="C1172" s="197"/>
      <c r="D1172" s="197"/>
      <c r="E1172" s="197"/>
      <c r="F1172" s="197"/>
      <c r="G1172" s="197"/>
      <c r="H1172" s="197"/>
      <c r="I1172" s="197"/>
      <c r="J1172" s="197"/>
      <c r="K1172" s="197"/>
      <c r="L1172" s="197"/>
      <c r="M1172" s="197"/>
      <c r="N1172" s="197"/>
      <c r="O1172" s="197"/>
      <c r="P1172" s="212"/>
    </row>
    <row r="1173" spans="3:16" x14ac:dyDescent="0.2">
      <c r="C1173" s="197"/>
      <c r="D1173" s="197"/>
      <c r="E1173" s="197"/>
      <c r="F1173" s="197"/>
      <c r="G1173" s="197"/>
      <c r="H1173" s="197"/>
      <c r="I1173" s="197"/>
      <c r="J1173" s="197"/>
      <c r="K1173" s="197"/>
      <c r="L1173" s="197"/>
      <c r="M1173" s="197"/>
      <c r="N1173" s="197"/>
      <c r="O1173" s="197"/>
      <c r="P1173" s="212"/>
    </row>
    <row r="1174" spans="3:16" x14ac:dyDescent="0.2">
      <c r="C1174" s="197"/>
      <c r="D1174" s="197"/>
      <c r="E1174" s="197"/>
      <c r="F1174" s="197"/>
      <c r="G1174" s="197"/>
      <c r="H1174" s="197"/>
      <c r="I1174" s="197"/>
      <c r="J1174" s="197"/>
      <c r="K1174" s="197"/>
      <c r="L1174" s="197"/>
      <c r="M1174" s="197"/>
      <c r="N1174" s="197"/>
      <c r="O1174" s="197"/>
      <c r="P1174" s="212"/>
    </row>
    <row r="1175" spans="3:16" x14ac:dyDescent="0.2">
      <c r="C1175" s="197"/>
      <c r="D1175" s="197"/>
      <c r="E1175" s="197"/>
      <c r="F1175" s="197"/>
      <c r="G1175" s="197"/>
      <c r="H1175" s="197"/>
      <c r="I1175" s="197"/>
      <c r="J1175" s="197"/>
      <c r="K1175" s="197"/>
      <c r="L1175" s="197"/>
      <c r="M1175" s="197"/>
      <c r="N1175" s="197"/>
      <c r="O1175" s="197"/>
      <c r="P1175" s="212"/>
    </row>
    <row r="1176" spans="3:16" x14ac:dyDescent="0.2">
      <c r="C1176" s="197"/>
      <c r="D1176" s="197"/>
      <c r="E1176" s="197"/>
      <c r="F1176" s="197"/>
      <c r="G1176" s="197"/>
      <c r="H1176" s="197"/>
      <c r="I1176" s="197"/>
      <c r="J1176" s="197"/>
      <c r="K1176" s="197"/>
      <c r="L1176" s="197"/>
      <c r="M1176" s="197"/>
      <c r="N1176" s="197"/>
      <c r="O1176" s="197"/>
      <c r="P1176" s="212"/>
    </row>
    <row r="1177" spans="3:16" x14ac:dyDescent="0.2">
      <c r="C1177" s="197"/>
      <c r="D1177" s="197"/>
      <c r="E1177" s="197"/>
      <c r="F1177" s="197"/>
      <c r="G1177" s="197"/>
      <c r="H1177" s="197"/>
      <c r="I1177" s="197"/>
      <c r="J1177" s="197"/>
      <c r="K1177" s="197"/>
      <c r="L1177" s="197"/>
      <c r="M1177" s="197"/>
      <c r="N1177" s="197"/>
      <c r="O1177" s="197"/>
      <c r="P1177" s="212"/>
    </row>
    <row r="1178" spans="3:16" x14ac:dyDescent="0.2">
      <c r="C1178" s="197"/>
      <c r="D1178" s="197"/>
      <c r="E1178" s="197"/>
      <c r="F1178" s="197"/>
      <c r="G1178" s="197"/>
      <c r="H1178" s="197"/>
      <c r="I1178" s="197"/>
      <c r="J1178" s="197"/>
      <c r="K1178" s="197"/>
      <c r="L1178" s="197"/>
      <c r="M1178" s="197"/>
      <c r="N1178" s="197"/>
      <c r="O1178" s="197"/>
      <c r="P1178" s="212"/>
    </row>
    <row r="1179" spans="3:16" x14ac:dyDescent="0.2">
      <c r="C1179" s="197"/>
      <c r="D1179" s="197"/>
      <c r="E1179" s="197"/>
      <c r="F1179" s="197"/>
      <c r="G1179" s="197"/>
      <c r="H1179" s="197"/>
      <c r="I1179" s="197"/>
      <c r="J1179" s="197"/>
      <c r="K1179" s="197"/>
      <c r="L1179" s="197"/>
      <c r="M1179" s="197"/>
      <c r="N1179" s="197"/>
      <c r="O1179" s="197"/>
      <c r="P1179" s="212"/>
    </row>
    <row r="1180" spans="3:16" x14ac:dyDescent="0.2">
      <c r="C1180" s="197"/>
      <c r="D1180" s="197"/>
      <c r="E1180" s="197"/>
      <c r="F1180" s="197"/>
      <c r="G1180" s="197"/>
      <c r="H1180" s="197"/>
      <c r="I1180" s="197"/>
      <c r="J1180" s="197"/>
      <c r="K1180" s="197"/>
      <c r="L1180" s="197"/>
      <c r="M1180" s="197"/>
      <c r="N1180" s="197"/>
      <c r="O1180" s="197"/>
      <c r="P1180" s="212"/>
    </row>
    <row r="1181" spans="3:16" x14ac:dyDescent="0.2">
      <c r="C1181" s="197"/>
      <c r="D1181" s="197"/>
      <c r="E1181" s="197"/>
      <c r="F1181" s="197"/>
      <c r="G1181" s="197"/>
      <c r="H1181" s="197"/>
      <c r="I1181" s="197"/>
      <c r="J1181" s="197"/>
      <c r="K1181" s="197"/>
      <c r="L1181" s="197"/>
      <c r="M1181" s="197"/>
      <c r="N1181" s="197"/>
      <c r="O1181" s="197"/>
      <c r="P1181" s="212"/>
    </row>
    <row r="1182" spans="3:16" x14ac:dyDescent="0.2">
      <c r="C1182" s="197"/>
      <c r="D1182" s="197"/>
      <c r="E1182" s="197"/>
      <c r="F1182" s="197"/>
      <c r="G1182" s="197"/>
      <c r="H1182" s="197"/>
      <c r="I1182" s="197"/>
      <c r="J1182" s="197"/>
      <c r="K1182" s="197"/>
      <c r="L1182" s="197"/>
      <c r="M1182" s="197"/>
      <c r="N1182" s="197"/>
      <c r="O1182" s="197"/>
      <c r="P1182" s="212"/>
    </row>
    <row r="1183" spans="3:16" x14ac:dyDescent="0.2">
      <c r="C1183" s="197"/>
      <c r="D1183" s="197"/>
      <c r="E1183" s="197"/>
      <c r="F1183" s="197"/>
      <c r="G1183" s="197"/>
      <c r="H1183" s="197"/>
      <c r="I1183" s="197"/>
      <c r="J1183" s="197"/>
      <c r="K1183" s="197"/>
      <c r="L1183" s="197"/>
      <c r="M1183" s="197"/>
      <c r="N1183" s="197"/>
      <c r="O1183" s="197"/>
      <c r="P1183" s="212"/>
    </row>
    <row r="1184" spans="3:16" x14ac:dyDescent="0.2">
      <c r="C1184" s="197"/>
      <c r="D1184" s="197"/>
      <c r="E1184" s="197"/>
      <c r="F1184" s="197"/>
      <c r="G1184" s="197"/>
      <c r="H1184" s="197"/>
      <c r="I1184" s="197"/>
      <c r="J1184" s="197"/>
      <c r="K1184" s="197"/>
      <c r="L1184" s="197"/>
      <c r="M1184" s="197"/>
      <c r="N1184" s="197"/>
      <c r="O1184" s="197"/>
      <c r="P1184" s="212"/>
    </row>
    <row r="1185" spans="3:16" x14ac:dyDescent="0.2">
      <c r="C1185" s="197"/>
      <c r="D1185" s="197"/>
      <c r="E1185" s="197"/>
      <c r="F1185" s="197"/>
      <c r="G1185" s="197"/>
      <c r="H1185" s="197"/>
      <c r="I1185" s="197"/>
      <c r="J1185" s="197"/>
      <c r="K1185" s="197"/>
      <c r="L1185" s="197"/>
      <c r="M1185" s="197"/>
      <c r="N1185" s="197"/>
      <c r="O1185" s="197"/>
      <c r="P1185" s="212"/>
    </row>
    <row r="1186" spans="3:16" x14ac:dyDescent="0.2">
      <c r="C1186" s="197"/>
      <c r="D1186" s="197"/>
      <c r="E1186" s="197"/>
      <c r="F1186" s="197"/>
      <c r="G1186" s="197"/>
      <c r="H1186" s="197"/>
      <c r="I1186" s="197"/>
      <c r="J1186" s="197"/>
      <c r="K1186" s="197"/>
      <c r="L1186" s="197"/>
      <c r="M1186" s="197"/>
      <c r="N1186" s="197"/>
      <c r="O1186" s="197"/>
      <c r="P1186" s="212"/>
    </row>
    <row r="1187" spans="3:16" x14ac:dyDescent="0.2">
      <c r="C1187" s="197"/>
      <c r="D1187" s="197"/>
      <c r="E1187" s="197"/>
      <c r="F1187" s="197"/>
      <c r="G1187" s="197"/>
      <c r="H1187" s="197"/>
      <c r="I1187" s="197"/>
      <c r="J1187" s="197"/>
      <c r="K1187" s="197"/>
      <c r="L1187" s="197"/>
      <c r="M1187" s="197"/>
      <c r="N1187" s="197"/>
      <c r="O1187" s="197"/>
      <c r="P1187" s="212"/>
    </row>
    <row r="1188" spans="3:16" x14ac:dyDescent="0.2">
      <c r="C1188" s="197"/>
      <c r="D1188" s="197"/>
      <c r="E1188" s="197"/>
      <c r="F1188" s="197"/>
      <c r="G1188" s="197"/>
      <c r="H1188" s="197"/>
      <c r="I1188" s="197"/>
      <c r="J1188" s="197"/>
      <c r="K1188" s="197"/>
      <c r="L1188" s="197"/>
      <c r="M1188" s="197"/>
      <c r="N1188" s="197"/>
      <c r="O1188" s="197"/>
      <c r="P1188" s="212"/>
    </row>
    <row r="1189" spans="3:16" x14ac:dyDescent="0.2">
      <c r="C1189" s="197"/>
      <c r="D1189" s="197"/>
      <c r="E1189" s="197"/>
      <c r="F1189" s="197"/>
      <c r="G1189" s="197"/>
      <c r="H1189" s="197"/>
      <c r="I1189" s="197"/>
      <c r="J1189" s="197"/>
      <c r="K1189" s="197"/>
      <c r="L1189" s="197"/>
      <c r="M1189" s="197"/>
      <c r="N1189" s="197"/>
      <c r="O1189" s="197"/>
      <c r="P1189" s="212"/>
    </row>
    <row r="1190" spans="3:16" x14ac:dyDescent="0.2">
      <c r="C1190" s="197"/>
      <c r="D1190" s="197"/>
      <c r="E1190" s="197"/>
      <c r="F1190" s="197"/>
      <c r="G1190" s="197"/>
      <c r="H1190" s="197"/>
      <c r="I1190" s="197"/>
      <c r="J1190" s="197"/>
      <c r="K1190" s="197"/>
      <c r="L1190" s="197"/>
      <c r="M1190" s="197"/>
      <c r="N1190" s="197"/>
      <c r="O1190" s="197"/>
      <c r="P1190" s="212"/>
    </row>
    <row r="1191" spans="3:16" x14ac:dyDescent="0.2">
      <c r="C1191" s="197"/>
      <c r="D1191" s="197"/>
      <c r="E1191" s="197"/>
      <c r="F1191" s="197"/>
      <c r="G1191" s="197"/>
      <c r="H1191" s="197"/>
      <c r="I1191" s="197"/>
      <c r="J1191" s="197"/>
      <c r="K1191" s="197"/>
      <c r="L1191" s="197"/>
      <c r="M1191" s="197"/>
      <c r="N1191" s="197"/>
      <c r="O1191" s="197"/>
      <c r="P1191" s="212"/>
    </row>
    <row r="1192" spans="3:16" x14ac:dyDescent="0.2">
      <c r="C1192" s="197"/>
      <c r="D1192" s="197"/>
      <c r="E1192" s="197"/>
      <c r="F1192" s="197"/>
      <c r="G1192" s="197"/>
      <c r="H1192" s="197"/>
      <c r="I1192" s="197"/>
      <c r="J1192" s="197"/>
      <c r="K1192" s="197"/>
      <c r="L1192" s="197"/>
      <c r="M1192" s="197"/>
      <c r="N1192" s="197"/>
      <c r="O1192" s="197"/>
      <c r="P1192" s="212"/>
    </row>
    <row r="1193" spans="3:16" x14ac:dyDescent="0.2">
      <c r="C1193" s="197"/>
      <c r="D1193" s="197"/>
      <c r="E1193" s="197"/>
      <c r="F1193" s="197"/>
      <c r="G1193" s="197"/>
      <c r="H1193" s="197"/>
      <c r="I1193" s="197"/>
      <c r="J1193" s="197"/>
      <c r="K1193" s="197"/>
      <c r="L1193" s="197"/>
      <c r="M1193" s="197"/>
      <c r="N1193" s="197"/>
      <c r="O1193" s="197"/>
      <c r="P1193" s="212"/>
    </row>
    <row r="1194" spans="3:16" x14ac:dyDescent="0.2">
      <c r="C1194" s="197"/>
      <c r="D1194" s="197"/>
      <c r="E1194" s="197"/>
      <c r="F1194" s="197"/>
      <c r="G1194" s="197"/>
      <c r="H1194" s="197"/>
      <c r="I1194" s="197"/>
      <c r="J1194" s="197"/>
      <c r="K1194" s="197"/>
      <c r="L1194" s="197"/>
      <c r="M1194" s="197"/>
      <c r="N1194" s="197"/>
      <c r="O1194" s="197"/>
      <c r="P1194" s="212"/>
    </row>
    <row r="1195" spans="3:16" x14ac:dyDescent="0.2">
      <c r="C1195" s="197"/>
      <c r="D1195" s="197"/>
      <c r="E1195" s="197"/>
      <c r="F1195" s="197"/>
      <c r="G1195" s="197"/>
      <c r="H1195" s="197"/>
      <c r="I1195" s="197"/>
      <c r="J1195" s="197"/>
      <c r="K1195" s="197"/>
      <c r="L1195" s="197"/>
      <c r="M1195" s="197"/>
      <c r="N1195" s="197"/>
      <c r="O1195" s="197"/>
      <c r="P1195" s="212"/>
    </row>
    <row r="1196" spans="3:16" x14ac:dyDescent="0.2">
      <c r="C1196" s="197"/>
      <c r="D1196" s="197"/>
      <c r="E1196" s="197"/>
      <c r="F1196" s="197"/>
      <c r="G1196" s="197"/>
      <c r="H1196" s="197"/>
      <c r="I1196" s="197"/>
      <c r="J1196" s="197"/>
      <c r="K1196" s="197"/>
      <c r="L1196" s="197"/>
      <c r="M1196" s="197"/>
      <c r="N1196" s="197"/>
      <c r="O1196" s="197"/>
      <c r="P1196" s="212"/>
    </row>
    <row r="1197" spans="3:16" x14ac:dyDescent="0.2">
      <c r="C1197" s="197"/>
      <c r="D1197" s="197"/>
      <c r="E1197" s="197"/>
      <c r="F1197" s="197"/>
      <c r="G1197" s="197"/>
      <c r="H1197" s="197"/>
      <c r="I1197" s="197"/>
      <c r="J1197" s="197"/>
      <c r="K1197" s="197"/>
      <c r="L1197" s="197"/>
      <c r="M1197" s="197"/>
      <c r="N1197" s="197"/>
      <c r="O1197" s="197"/>
      <c r="P1197" s="212"/>
    </row>
    <row r="1198" spans="3:16" x14ac:dyDescent="0.2">
      <c r="C1198" s="197"/>
      <c r="D1198" s="197"/>
      <c r="E1198" s="197"/>
      <c r="F1198" s="197"/>
      <c r="G1198" s="197"/>
      <c r="H1198" s="197"/>
      <c r="I1198" s="197"/>
      <c r="J1198" s="197"/>
      <c r="K1198" s="197"/>
      <c r="L1198" s="197"/>
      <c r="M1198" s="197"/>
      <c r="N1198" s="197"/>
      <c r="O1198" s="197"/>
      <c r="P1198" s="212"/>
    </row>
    <row r="1199" spans="3:16" x14ac:dyDescent="0.2">
      <c r="C1199" s="197"/>
      <c r="D1199" s="197"/>
      <c r="E1199" s="197"/>
      <c r="F1199" s="197"/>
      <c r="G1199" s="197"/>
      <c r="H1199" s="197"/>
      <c r="I1199" s="197"/>
      <c r="J1199" s="197"/>
      <c r="K1199" s="197"/>
      <c r="L1199" s="197"/>
      <c r="M1199" s="197"/>
      <c r="N1199" s="197"/>
      <c r="O1199" s="197"/>
      <c r="P1199" s="212"/>
    </row>
    <row r="1200" spans="3:16" x14ac:dyDescent="0.2">
      <c r="C1200" s="197"/>
      <c r="D1200" s="197"/>
      <c r="E1200" s="197"/>
      <c r="F1200" s="197"/>
      <c r="G1200" s="197"/>
      <c r="H1200" s="197"/>
      <c r="I1200" s="197"/>
      <c r="J1200" s="197"/>
      <c r="K1200" s="197"/>
      <c r="L1200" s="197"/>
      <c r="M1200" s="197"/>
      <c r="N1200" s="197"/>
      <c r="O1200" s="197"/>
      <c r="P1200" s="212"/>
    </row>
    <row r="1201" spans="3:16" x14ac:dyDescent="0.2">
      <c r="C1201" s="197"/>
      <c r="D1201" s="197"/>
      <c r="E1201" s="197"/>
      <c r="F1201" s="197"/>
      <c r="G1201" s="197"/>
      <c r="H1201" s="197"/>
      <c r="I1201" s="197"/>
      <c r="J1201" s="197"/>
      <c r="K1201" s="197"/>
      <c r="L1201" s="197"/>
      <c r="M1201" s="197"/>
      <c r="N1201" s="197"/>
      <c r="O1201" s="197"/>
      <c r="P1201" s="212"/>
    </row>
    <row r="1202" spans="3:16" x14ac:dyDescent="0.2">
      <c r="C1202" s="197"/>
      <c r="D1202" s="197"/>
      <c r="E1202" s="197"/>
      <c r="F1202" s="197"/>
      <c r="G1202" s="197"/>
      <c r="H1202" s="197"/>
      <c r="I1202" s="197"/>
      <c r="J1202" s="197"/>
      <c r="K1202" s="197"/>
      <c r="L1202" s="197"/>
      <c r="M1202" s="197"/>
      <c r="N1202" s="197"/>
      <c r="O1202" s="197"/>
      <c r="P1202" s="212"/>
    </row>
    <row r="1203" spans="3:16" x14ac:dyDescent="0.2">
      <c r="C1203" s="197"/>
      <c r="D1203" s="197"/>
      <c r="E1203" s="197"/>
      <c r="F1203" s="197"/>
      <c r="G1203" s="197"/>
      <c r="H1203" s="197"/>
      <c r="I1203" s="197"/>
      <c r="J1203" s="197"/>
      <c r="K1203" s="197"/>
      <c r="L1203" s="197"/>
      <c r="M1203" s="197"/>
      <c r="N1203" s="197"/>
      <c r="O1203" s="197"/>
      <c r="P1203" s="212"/>
    </row>
    <row r="1204" spans="3:16" x14ac:dyDescent="0.2">
      <c r="C1204" s="197"/>
      <c r="D1204" s="197"/>
      <c r="E1204" s="197"/>
      <c r="F1204" s="197"/>
      <c r="G1204" s="197"/>
      <c r="H1204" s="197"/>
      <c r="I1204" s="197"/>
      <c r="J1204" s="197"/>
      <c r="K1204" s="197"/>
      <c r="L1204" s="197"/>
      <c r="M1204" s="197"/>
      <c r="N1204" s="197"/>
      <c r="O1204" s="197"/>
      <c r="P1204" s="212"/>
    </row>
    <row r="1205" spans="3:16" x14ac:dyDescent="0.2">
      <c r="C1205" s="197"/>
      <c r="D1205" s="197"/>
      <c r="E1205" s="197"/>
      <c r="F1205" s="197"/>
      <c r="G1205" s="197"/>
      <c r="H1205" s="197"/>
      <c r="I1205" s="197"/>
      <c r="J1205" s="197"/>
      <c r="K1205" s="197"/>
      <c r="L1205" s="197"/>
      <c r="M1205" s="197"/>
      <c r="N1205" s="197"/>
      <c r="O1205" s="197"/>
      <c r="P1205" s="212"/>
    </row>
    <row r="1206" spans="3:16" x14ac:dyDescent="0.2">
      <c r="C1206" s="197"/>
      <c r="D1206" s="197"/>
      <c r="E1206" s="197"/>
      <c r="F1206" s="197"/>
      <c r="G1206" s="197"/>
      <c r="H1206" s="197"/>
      <c r="I1206" s="197"/>
      <c r="J1206" s="197"/>
      <c r="K1206" s="197"/>
      <c r="L1206" s="197"/>
      <c r="M1206" s="197"/>
      <c r="N1206" s="197"/>
      <c r="O1206" s="197"/>
      <c r="P1206" s="212"/>
    </row>
    <row r="1207" spans="3:16" x14ac:dyDescent="0.2">
      <c r="C1207" s="197"/>
      <c r="D1207" s="197"/>
      <c r="E1207" s="197"/>
      <c r="F1207" s="197"/>
      <c r="G1207" s="197"/>
      <c r="H1207" s="197"/>
      <c r="I1207" s="197"/>
      <c r="J1207" s="197"/>
      <c r="K1207" s="197"/>
      <c r="L1207" s="197"/>
      <c r="M1207" s="197"/>
      <c r="N1207" s="197"/>
      <c r="O1207" s="197"/>
      <c r="P1207" s="212"/>
    </row>
    <row r="1208" spans="3:16" x14ac:dyDescent="0.2">
      <c r="C1208" s="197"/>
      <c r="D1208" s="197"/>
      <c r="E1208" s="197"/>
      <c r="F1208" s="197"/>
      <c r="G1208" s="197"/>
      <c r="H1208" s="197"/>
      <c r="I1208" s="197"/>
      <c r="J1208" s="197"/>
      <c r="K1208" s="197"/>
      <c r="L1208" s="197"/>
      <c r="M1208" s="197"/>
      <c r="N1208" s="197"/>
      <c r="O1208" s="197"/>
      <c r="P1208" s="212"/>
    </row>
    <row r="1209" spans="3:16" x14ac:dyDescent="0.2">
      <c r="C1209" s="197"/>
      <c r="D1209" s="197"/>
      <c r="E1209" s="197"/>
      <c r="F1209" s="197"/>
      <c r="G1209" s="197"/>
      <c r="H1209" s="197"/>
      <c r="I1209" s="197"/>
      <c r="J1209" s="197"/>
      <c r="K1209" s="197"/>
      <c r="L1209" s="197"/>
      <c r="M1209" s="197"/>
      <c r="N1209" s="197"/>
      <c r="O1209" s="197"/>
      <c r="P1209" s="212"/>
    </row>
    <row r="1210" spans="3:16" x14ac:dyDescent="0.2">
      <c r="C1210" s="197"/>
      <c r="D1210" s="197"/>
      <c r="E1210" s="197"/>
      <c r="F1210" s="197"/>
      <c r="G1210" s="197"/>
      <c r="H1210" s="197"/>
      <c r="I1210" s="197"/>
      <c r="J1210" s="197"/>
      <c r="K1210" s="197"/>
      <c r="L1210" s="197"/>
      <c r="M1210" s="197"/>
      <c r="N1210" s="197"/>
      <c r="O1210" s="197"/>
      <c r="P1210" s="212"/>
    </row>
    <row r="1211" spans="3:16" x14ac:dyDescent="0.2">
      <c r="C1211" s="197"/>
      <c r="D1211" s="197"/>
      <c r="E1211" s="197"/>
      <c r="F1211" s="197"/>
      <c r="G1211" s="197"/>
      <c r="H1211" s="197"/>
      <c r="I1211" s="197"/>
      <c r="J1211" s="197"/>
      <c r="K1211" s="197"/>
      <c r="L1211" s="197"/>
      <c r="M1211" s="197"/>
      <c r="N1211" s="197"/>
      <c r="O1211" s="197"/>
      <c r="P1211" s="212"/>
    </row>
    <row r="1212" spans="3:16" x14ac:dyDescent="0.2">
      <c r="C1212" s="197"/>
      <c r="D1212" s="197"/>
      <c r="E1212" s="197"/>
      <c r="F1212" s="197"/>
      <c r="G1212" s="197"/>
      <c r="H1212" s="197"/>
      <c r="I1212" s="197"/>
      <c r="J1212" s="197"/>
      <c r="K1212" s="197"/>
      <c r="L1212" s="197"/>
      <c r="M1212" s="197"/>
      <c r="N1212" s="197"/>
      <c r="O1212" s="197"/>
      <c r="P1212" s="212"/>
    </row>
    <row r="1213" spans="3:16" x14ac:dyDescent="0.2">
      <c r="C1213" s="197"/>
      <c r="D1213" s="197"/>
      <c r="E1213" s="197"/>
      <c r="F1213" s="197"/>
      <c r="G1213" s="197"/>
      <c r="H1213" s="197"/>
      <c r="I1213" s="197"/>
      <c r="J1213" s="197"/>
      <c r="K1213" s="197"/>
      <c r="L1213" s="197"/>
      <c r="M1213" s="197"/>
      <c r="N1213" s="197"/>
      <c r="O1213" s="197"/>
      <c r="P1213" s="212"/>
    </row>
    <row r="1214" spans="3:16" x14ac:dyDescent="0.2">
      <c r="C1214" s="197"/>
      <c r="D1214" s="197"/>
      <c r="E1214" s="197"/>
      <c r="F1214" s="197"/>
      <c r="G1214" s="197"/>
      <c r="H1214" s="197"/>
      <c r="I1214" s="197"/>
      <c r="J1214" s="197"/>
      <c r="K1214" s="197"/>
      <c r="L1214" s="197"/>
      <c r="M1214" s="197"/>
      <c r="N1214" s="197"/>
      <c r="O1214" s="197"/>
      <c r="P1214" s="212"/>
    </row>
    <row r="1215" spans="3:16" x14ac:dyDescent="0.2">
      <c r="C1215" s="197"/>
      <c r="D1215" s="197"/>
      <c r="E1215" s="197"/>
      <c r="F1215" s="197"/>
      <c r="G1215" s="197"/>
      <c r="H1215" s="197"/>
      <c r="I1215" s="197"/>
      <c r="J1215" s="197"/>
      <c r="K1215" s="197"/>
      <c r="L1215" s="197"/>
      <c r="M1215" s="197"/>
      <c r="N1215" s="197"/>
      <c r="O1215" s="197"/>
      <c r="P1215" s="212"/>
    </row>
    <row r="1216" spans="3:16" x14ac:dyDescent="0.2">
      <c r="C1216" s="197"/>
      <c r="D1216" s="197"/>
      <c r="E1216" s="197"/>
      <c r="F1216" s="197"/>
      <c r="G1216" s="197"/>
      <c r="H1216" s="197"/>
      <c r="I1216" s="197"/>
      <c r="J1216" s="197"/>
      <c r="K1216" s="197"/>
      <c r="L1216" s="197"/>
      <c r="M1216" s="197"/>
      <c r="N1216" s="197"/>
      <c r="O1216" s="197"/>
      <c r="P1216" s="212"/>
    </row>
    <row r="1217" spans="3:16" x14ac:dyDescent="0.2">
      <c r="C1217" s="197"/>
      <c r="D1217" s="197"/>
      <c r="E1217" s="197"/>
      <c r="F1217" s="197"/>
      <c r="G1217" s="197"/>
      <c r="H1217" s="197"/>
      <c r="I1217" s="197"/>
      <c r="J1217" s="197"/>
      <c r="K1217" s="197"/>
      <c r="L1217" s="197"/>
      <c r="M1217" s="197"/>
      <c r="N1217" s="197"/>
      <c r="O1217" s="197"/>
      <c r="P1217" s="212"/>
    </row>
    <row r="1218" spans="3:16" x14ac:dyDescent="0.2">
      <c r="C1218" s="197"/>
      <c r="D1218" s="197"/>
      <c r="E1218" s="197"/>
      <c r="F1218" s="197"/>
      <c r="G1218" s="197"/>
      <c r="H1218" s="197"/>
      <c r="I1218" s="197"/>
      <c r="J1218" s="197"/>
      <c r="K1218" s="197"/>
      <c r="L1218" s="197"/>
      <c r="M1218" s="197"/>
      <c r="N1218" s="197"/>
      <c r="O1218" s="197"/>
      <c r="P1218" s="212"/>
    </row>
    <row r="1219" spans="3:16" x14ac:dyDescent="0.2">
      <c r="C1219" s="197"/>
      <c r="D1219" s="197"/>
      <c r="E1219" s="197"/>
      <c r="F1219" s="197"/>
      <c r="G1219" s="197"/>
      <c r="H1219" s="197"/>
      <c r="I1219" s="197"/>
      <c r="J1219" s="197"/>
      <c r="K1219" s="197"/>
      <c r="L1219" s="197"/>
      <c r="M1219" s="197"/>
      <c r="N1219" s="197"/>
      <c r="O1219" s="197"/>
      <c r="P1219" s="212"/>
    </row>
    <row r="1220" spans="3:16" x14ac:dyDescent="0.2">
      <c r="C1220" s="197"/>
      <c r="D1220" s="197"/>
      <c r="E1220" s="197"/>
      <c r="F1220" s="197"/>
      <c r="G1220" s="197"/>
      <c r="H1220" s="197"/>
      <c r="I1220" s="197"/>
      <c r="J1220" s="197"/>
      <c r="K1220" s="197"/>
      <c r="L1220" s="197"/>
      <c r="M1220" s="197"/>
      <c r="N1220" s="197"/>
      <c r="O1220" s="197"/>
      <c r="P1220" s="212"/>
    </row>
    <row r="1221" spans="3:16" x14ac:dyDescent="0.2">
      <c r="C1221" s="197"/>
      <c r="D1221" s="197"/>
      <c r="E1221" s="197"/>
      <c r="F1221" s="197"/>
      <c r="G1221" s="197"/>
      <c r="H1221" s="197"/>
      <c r="I1221" s="197"/>
      <c r="J1221" s="197"/>
      <c r="K1221" s="197"/>
      <c r="L1221" s="197"/>
      <c r="M1221" s="197"/>
      <c r="N1221" s="197"/>
      <c r="O1221" s="197"/>
      <c r="P1221" s="212"/>
    </row>
    <row r="1222" spans="3:16" x14ac:dyDescent="0.2">
      <c r="C1222" s="197"/>
      <c r="D1222" s="197"/>
      <c r="E1222" s="197"/>
      <c r="F1222" s="197"/>
      <c r="G1222" s="197"/>
      <c r="H1222" s="197"/>
      <c r="I1222" s="197"/>
      <c r="J1222" s="197"/>
      <c r="K1222" s="197"/>
      <c r="L1222" s="197"/>
      <c r="M1222" s="197"/>
      <c r="N1222" s="197"/>
      <c r="O1222" s="197"/>
      <c r="P1222" s="212"/>
    </row>
    <row r="1223" spans="3:16" x14ac:dyDescent="0.2">
      <c r="C1223" s="197"/>
      <c r="D1223" s="197"/>
      <c r="E1223" s="197"/>
      <c r="F1223" s="197"/>
      <c r="G1223" s="197"/>
      <c r="H1223" s="197"/>
      <c r="I1223" s="197"/>
      <c r="J1223" s="197"/>
      <c r="K1223" s="197"/>
      <c r="L1223" s="197"/>
      <c r="M1223" s="197"/>
      <c r="N1223" s="197"/>
      <c r="O1223" s="197"/>
      <c r="P1223" s="212"/>
    </row>
    <row r="1224" spans="3:16" x14ac:dyDescent="0.2">
      <c r="C1224" s="197"/>
      <c r="D1224" s="197"/>
      <c r="E1224" s="197"/>
      <c r="F1224" s="197"/>
      <c r="G1224" s="197"/>
      <c r="H1224" s="197"/>
      <c r="I1224" s="197"/>
      <c r="J1224" s="197"/>
      <c r="K1224" s="197"/>
      <c r="L1224" s="197"/>
      <c r="M1224" s="197"/>
      <c r="N1224" s="197"/>
      <c r="O1224" s="197"/>
      <c r="P1224" s="212"/>
    </row>
    <row r="1225" spans="3:16" x14ac:dyDescent="0.2">
      <c r="C1225" s="197"/>
      <c r="D1225" s="197"/>
      <c r="E1225" s="197"/>
      <c r="F1225" s="197"/>
      <c r="G1225" s="197"/>
      <c r="H1225" s="197"/>
      <c r="I1225" s="197"/>
      <c r="J1225" s="197"/>
      <c r="K1225" s="197"/>
      <c r="L1225" s="197"/>
      <c r="M1225" s="197"/>
      <c r="N1225" s="197"/>
      <c r="O1225" s="197"/>
      <c r="P1225" s="212"/>
    </row>
    <row r="1226" spans="3:16" x14ac:dyDescent="0.2">
      <c r="C1226" s="197"/>
      <c r="D1226" s="197"/>
      <c r="E1226" s="197"/>
      <c r="F1226" s="197"/>
      <c r="G1226" s="197"/>
      <c r="H1226" s="197"/>
      <c r="I1226" s="197"/>
      <c r="J1226" s="197"/>
      <c r="K1226" s="197"/>
      <c r="L1226" s="197"/>
      <c r="M1226" s="197"/>
      <c r="N1226" s="197"/>
      <c r="O1226" s="197"/>
      <c r="P1226" s="212"/>
    </row>
    <row r="1227" spans="3:16" x14ac:dyDescent="0.2">
      <c r="C1227" s="197"/>
      <c r="D1227" s="197"/>
      <c r="E1227" s="197"/>
      <c r="F1227" s="197"/>
      <c r="G1227" s="197"/>
      <c r="H1227" s="197"/>
      <c r="I1227" s="197"/>
      <c r="J1227" s="197"/>
      <c r="K1227" s="197"/>
      <c r="L1227" s="197"/>
      <c r="M1227" s="197"/>
      <c r="N1227" s="197"/>
      <c r="O1227" s="197"/>
      <c r="P1227" s="212"/>
    </row>
    <row r="1228" spans="3:16" x14ac:dyDescent="0.2">
      <c r="C1228" s="197"/>
      <c r="D1228" s="197"/>
      <c r="E1228" s="197"/>
      <c r="F1228" s="197"/>
      <c r="G1228" s="197"/>
      <c r="H1228" s="197"/>
      <c r="I1228" s="197"/>
      <c r="J1228" s="197"/>
      <c r="K1228" s="197"/>
      <c r="L1228" s="197"/>
      <c r="M1228" s="197"/>
      <c r="N1228" s="197"/>
      <c r="O1228" s="197"/>
      <c r="P1228" s="212"/>
    </row>
    <row r="1229" spans="3:16" x14ac:dyDescent="0.2">
      <c r="C1229" s="197"/>
      <c r="D1229" s="197"/>
      <c r="E1229" s="197"/>
      <c r="F1229" s="197"/>
      <c r="G1229" s="197"/>
      <c r="H1229" s="197"/>
      <c r="I1229" s="197"/>
      <c r="J1229" s="197"/>
      <c r="K1229" s="197"/>
      <c r="L1229" s="197"/>
      <c r="M1229" s="197"/>
      <c r="N1229" s="197"/>
      <c r="O1229" s="197"/>
      <c r="P1229" s="212"/>
    </row>
    <row r="1230" spans="3:16" x14ac:dyDescent="0.2">
      <c r="C1230" s="197"/>
      <c r="D1230" s="197"/>
      <c r="E1230" s="197"/>
      <c r="F1230" s="197"/>
      <c r="G1230" s="197"/>
      <c r="H1230" s="197"/>
      <c r="I1230" s="197"/>
      <c r="J1230" s="197"/>
      <c r="K1230" s="197"/>
      <c r="L1230" s="197"/>
      <c r="M1230" s="197"/>
      <c r="N1230" s="197"/>
      <c r="O1230" s="197"/>
      <c r="P1230" s="212"/>
    </row>
    <row r="1231" spans="3:16" x14ac:dyDescent="0.2">
      <c r="C1231" s="197"/>
      <c r="D1231" s="197"/>
      <c r="E1231" s="197"/>
      <c r="F1231" s="197"/>
      <c r="G1231" s="197"/>
      <c r="H1231" s="197"/>
      <c r="I1231" s="197"/>
      <c r="J1231" s="197"/>
      <c r="K1231" s="197"/>
      <c r="L1231" s="197"/>
      <c r="M1231" s="197"/>
      <c r="N1231" s="197"/>
      <c r="O1231" s="197"/>
      <c r="P1231" s="212"/>
    </row>
    <row r="1232" spans="3:16" x14ac:dyDescent="0.2">
      <c r="C1232" s="197"/>
      <c r="D1232" s="197"/>
      <c r="E1232" s="197"/>
      <c r="F1232" s="197"/>
      <c r="G1232" s="197"/>
      <c r="H1232" s="197"/>
      <c r="I1232" s="197"/>
      <c r="J1232" s="197"/>
      <c r="K1232" s="197"/>
      <c r="L1232" s="197"/>
      <c r="M1232" s="197"/>
      <c r="N1232" s="197"/>
      <c r="O1232" s="197"/>
      <c r="P1232" s="212"/>
    </row>
    <row r="1233" spans="3:16" x14ac:dyDescent="0.2">
      <c r="C1233" s="197"/>
      <c r="D1233" s="197"/>
      <c r="E1233" s="197"/>
      <c r="F1233" s="197"/>
      <c r="G1233" s="197"/>
      <c r="H1233" s="197"/>
      <c r="I1233" s="197"/>
      <c r="J1233" s="197"/>
      <c r="K1233" s="197"/>
      <c r="L1233" s="197"/>
      <c r="M1233" s="197"/>
      <c r="N1233" s="197"/>
      <c r="O1233" s="197"/>
      <c r="P1233" s="212"/>
    </row>
    <row r="1234" spans="3:16" x14ac:dyDescent="0.2">
      <c r="C1234" s="197"/>
      <c r="D1234" s="197"/>
      <c r="E1234" s="197"/>
      <c r="F1234" s="197"/>
      <c r="G1234" s="197"/>
      <c r="H1234" s="197"/>
      <c r="I1234" s="197"/>
      <c r="J1234" s="197"/>
      <c r="K1234" s="197"/>
      <c r="L1234" s="197"/>
      <c r="M1234" s="197"/>
      <c r="N1234" s="197"/>
      <c r="O1234" s="197"/>
      <c r="P1234" s="212"/>
    </row>
    <row r="1235" spans="3:16" x14ac:dyDescent="0.2">
      <c r="C1235" s="197"/>
      <c r="D1235" s="197"/>
      <c r="E1235" s="197"/>
      <c r="F1235" s="197"/>
      <c r="G1235" s="197"/>
      <c r="H1235" s="197"/>
      <c r="I1235" s="197"/>
      <c r="J1235" s="197"/>
      <c r="K1235" s="197"/>
      <c r="L1235" s="197"/>
      <c r="M1235" s="197"/>
      <c r="N1235" s="197"/>
      <c r="O1235" s="197"/>
      <c r="P1235" s="212"/>
    </row>
    <row r="1236" spans="3:16" x14ac:dyDescent="0.2">
      <c r="C1236" s="197"/>
      <c r="D1236" s="197"/>
      <c r="E1236" s="197"/>
      <c r="F1236" s="197"/>
      <c r="G1236" s="197"/>
      <c r="H1236" s="197"/>
      <c r="I1236" s="197"/>
      <c r="J1236" s="197"/>
      <c r="K1236" s="197"/>
      <c r="L1236" s="197"/>
      <c r="M1236" s="197"/>
      <c r="N1236" s="197"/>
      <c r="O1236" s="197"/>
      <c r="P1236" s="212"/>
    </row>
    <row r="1237" spans="3:16" x14ac:dyDescent="0.2">
      <c r="C1237" s="197"/>
      <c r="D1237" s="197"/>
      <c r="E1237" s="197"/>
      <c r="F1237" s="197"/>
      <c r="G1237" s="197"/>
      <c r="H1237" s="197"/>
      <c r="I1237" s="197"/>
      <c r="J1237" s="197"/>
      <c r="K1237" s="197"/>
      <c r="L1237" s="197"/>
      <c r="M1237" s="197"/>
      <c r="N1237" s="197"/>
      <c r="O1237" s="197"/>
      <c r="P1237" s="212"/>
    </row>
    <row r="1238" spans="3:16" x14ac:dyDescent="0.2">
      <c r="C1238" s="197"/>
      <c r="D1238" s="197"/>
      <c r="E1238" s="197"/>
      <c r="F1238" s="197"/>
      <c r="G1238" s="197"/>
      <c r="H1238" s="197"/>
      <c r="I1238" s="197"/>
      <c r="J1238" s="197"/>
      <c r="K1238" s="197"/>
      <c r="L1238" s="197"/>
      <c r="M1238" s="197"/>
      <c r="N1238" s="197"/>
      <c r="O1238" s="197"/>
      <c r="P1238" s="212"/>
    </row>
    <row r="1239" spans="3:16" x14ac:dyDescent="0.2">
      <c r="C1239" s="197"/>
      <c r="D1239" s="197"/>
      <c r="E1239" s="197"/>
      <c r="F1239" s="197"/>
      <c r="G1239" s="197"/>
      <c r="H1239" s="197"/>
      <c r="I1239" s="197"/>
      <c r="J1239" s="197"/>
      <c r="K1239" s="197"/>
      <c r="L1239" s="197"/>
      <c r="M1239" s="197"/>
      <c r="N1239" s="197"/>
      <c r="O1239" s="197"/>
      <c r="P1239" s="212"/>
    </row>
    <row r="1240" spans="3:16" x14ac:dyDescent="0.2">
      <c r="C1240" s="197"/>
      <c r="D1240" s="197"/>
      <c r="E1240" s="197"/>
      <c r="F1240" s="197"/>
      <c r="G1240" s="197"/>
      <c r="H1240" s="197"/>
      <c r="I1240" s="197"/>
      <c r="J1240" s="197"/>
      <c r="K1240" s="197"/>
      <c r="L1240" s="197"/>
      <c r="M1240" s="197"/>
      <c r="N1240" s="197"/>
      <c r="O1240" s="197"/>
      <c r="P1240" s="212"/>
    </row>
    <row r="1241" spans="3:16" x14ac:dyDescent="0.2">
      <c r="C1241" s="197"/>
      <c r="D1241" s="197"/>
      <c r="E1241" s="197"/>
      <c r="F1241" s="197"/>
      <c r="G1241" s="197"/>
      <c r="H1241" s="197"/>
      <c r="I1241" s="197"/>
      <c r="J1241" s="197"/>
      <c r="K1241" s="197"/>
      <c r="L1241" s="197"/>
      <c r="M1241" s="197"/>
      <c r="N1241" s="197"/>
      <c r="O1241" s="197"/>
      <c r="P1241" s="212"/>
    </row>
    <row r="1242" spans="3:16" x14ac:dyDescent="0.2">
      <c r="C1242" s="197"/>
      <c r="D1242" s="197"/>
      <c r="E1242" s="197"/>
      <c r="F1242" s="197"/>
      <c r="G1242" s="197"/>
      <c r="H1242" s="197"/>
      <c r="I1242" s="197"/>
      <c r="J1242" s="197"/>
      <c r="K1242" s="197"/>
      <c r="L1242" s="197"/>
      <c r="M1242" s="197"/>
      <c r="N1242" s="197"/>
      <c r="O1242" s="197"/>
      <c r="P1242" s="212"/>
    </row>
    <row r="1243" spans="3:16" x14ac:dyDescent="0.2">
      <c r="C1243" s="197"/>
      <c r="D1243" s="197"/>
      <c r="E1243" s="197"/>
      <c r="F1243" s="197"/>
      <c r="G1243" s="197"/>
      <c r="H1243" s="197"/>
      <c r="I1243" s="197"/>
      <c r="J1243" s="197"/>
      <c r="K1243" s="197"/>
      <c r="L1243" s="197"/>
      <c r="M1243" s="197"/>
      <c r="N1243" s="197"/>
      <c r="O1243" s="197"/>
      <c r="P1243" s="212"/>
    </row>
    <row r="1244" spans="3:16" x14ac:dyDescent="0.2">
      <c r="C1244" s="197"/>
      <c r="D1244" s="197"/>
      <c r="E1244" s="197"/>
      <c r="F1244" s="197"/>
      <c r="G1244" s="197"/>
      <c r="H1244" s="197"/>
      <c r="I1244" s="197"/>
      <c r="J1244" s="197"/>
      <c r="K1244" s="197"/>
      <c r="L1244" s="197"/>
      <c r="M1244" s="197"/>
      <c r="N1244" s="197"/>
      <c r="O1244" s="197"/>
      <c r="P1244" s="212"/>
    </row>
    <row r="1245" spans="3:16" x14ac:dyDescent="0.2">
      <c r="C1245" s="197"/>
      <c r="D1245" s="197"/>
      <c r="E1245" s="197"/>
      <c r="F1245" s="197"/>
      <c r="G1245" s="197"/>
      <c r="H1245" s="197"/>
      <c r="I1245" s="197"/>
      <c r="J1245" s="197"/>
      <c r="K1245" s="197"/>
      <c r="L1245" s="197"/>
      <c r="M1245" s="197"/>
      <c r="N1245" s="197"/>
      <c r="O1245" s="197"/>
      <c r="P1245" s="212"/>
    </row>
    <row r="1246" spans="3:16" x14ac:dyDescent="0.2">
      <c r="C1246" s="197"/>
      <c r="D1246" s="197"/>
      <c r="E1246" s="197"/>
      <c r="F1246" s="197"/>
      <c r="G1246" s="197"/>
      <c r="H1246" s="197"/>
      <c r="I1246" s="197"/>
      <c r="J1246" s="197"/>
      <c r="K1246" s="197"/>
      <c r="L1246" s="197"/>
      <c r="M1246" s="197"/>
      <c r="N1246" s="197"/>
      <c r="O1246" s="197"/>
      <c r="P1246" s="212"/>
    </row>
    <row r="1247" spans="3:16" x14ac:dyDescent="0.2">
      <c r="C1247" s="197"/>
      <c r="D1247" s="197"/>
      <c r="E1247" s="197"/>
      <c r="F1247" s="197"/>
      <c r="G1247" s="197"/>
      <c r="H1247" s="197"/>
      <c r="I1247" s="197"/>
      <c r="J1247" s="197"/>
      <c r="K1247" s="197"/>
      <c r="L1247" s="197"/>
      <c r="M1247" s="197"/>
      <c r="N1247" s="197"/>
      <c r="O1247" s="197"/>
      <c r="P1247" s="212"/>
    </row>
    <row r="1248" spans="3:16" x14ac:dyDescent="0.2">
      <c r="C1248" s="197"/>
      <c r="D1248" s="197"/>
      <c r="E1248" s="197"/>
      <c r="F1248" s="197"/>
      <c r="G1248" s="197"/>
      <c r="H1248" s="197"/>
      <c r="I1248" s="197"/>
      <c r="J1248" s="197"/>
      <c r="K1248" s="197"/>
      <c r="L1248" s="197"/>
      <c r="M1248" s="197"/>
      <c r="N1248" s="197"/>
      <c r="O1248" s="197"/>
      <c r="P1248" s="212"/>
    </row>
    <row r="1249" spans="3:16" x14ac:dyDescent="0.2">
      <c r="C1249" s="197"/>
      <c r="D1249" s="197"/>
      <c r="E1249" s="197"/>
      <c r="F1249" s="197"/>
      <c r="G1249" s="197"/>
      <c r="H1249" s="197"/>
      <c r="I1249" s="197"/>
      <c r="J1249" s="197"/>
      <c r="K1249" s="197"/>
      <c r="L1249" s="197"/>
      <c r="M1249" s="197"/>
      <c r="N1249" s="197"/>
      <c r="O1249" s="197"/>
      <c r="P1249" s="212"/>
    </row>
    <row r="1250" spans="3:16" x14ac:dyDescent="0.2">
      <c r="C1250" s="197"/>
      <c r="D1250" s="197"/>
      <c r="E1250" s="197"/>
      <c r="F1250" s="197"/>
      <c r="G1250" s="197"/>
      <c r="H1250" s="197"/>
      <c r="I1250" s="197"/>
      <c r="J1250" s="197"/>
      <c r="K1250" s="197"/>
      <c r="L1250" s="197"/>
      <c r="M1250" s="197"/>
      <c r="N1250" s="197"/>
      <c r="O1250" s="197"/>
      <c r="P1250" s="212"/>
    </row>
    <row r="1251" spans="3:16" x14ac:dyDescent="0.2">
      <c r="C1251" s="197"/>
      <c r="D1251" s="197"/>
      <c r="E1251" s="197"/>
      <c r="F1251" s="197"/>
      <c r="G1251" s="197"/>
      <c r="H1251" s="197"/>
      <c r="I1251" s="197"/>
      <c r="J1251" s="197"/>
      <c r="K1251" s="197"/>
      <c r="L1251" s="197"/>
      <c r="M1251" s="197"/>
      <c r="N1251" s="197"/>
      <c r="O1251" s="197"/>
      <c r="P1251" s="212"/>
    </row>
    <row r="1252" spans="3:16" x14ac:dyDescent="0.2">
      <c r="C1252" s="197"/>
      <c r="D1252" s="197"/>
      <c r="E1252" s="197"/>
      <c r="F1252" s="197"/>
      <c r="G1252" s="197"/>
      <c r="H1252" s="197"/>
      <c r="I1252" s="197"/>
      <c r="J1252" s="197"/>
      <c r="K1252" s="197"/>
      <c r="L1252" s="197"/>
      <c r="M1252" s="197"/>
      <c r="N1252" s="197"/>
      <c r="O1252" s="197"/>
      <c r="P1252" s="212"/>
    </row>
    <row r="1253" spans="3:16" x14ac:dyDescent="0.2">
      <c r="C1253" s="197"/>
      <c r="D1253" s="197"/>
      <c r="E1253" s="197"/>
      <c r="F1253" s="197"/>
      <c r="G1253" s="197"/>
      <c r="H1253" s="197"/>
      <c r="I1253" s="197"/>
      <c r="J1253" s="197"/>
      <c r="K1253" s="197"/>
      <c r="L1253" s="197"/>
      <c r="M1253" s="197"/>
      <c r="N1253" s="197"/>
      <c r="O1253" s="197"/>
      <c r="P1253" s="212"/>
    </row>
    <row r="1254" spans="3:16" x14ac:dyDescent="0.2">
      <c r="C1254" s="197"/>
      <c r="D1254" s="197"/>
      <c r="E1254" s="197"/>
      <c r="F1254" s="197"/>
      <c r="G1254" s="197"/>
      <c r="H1254" s="197"/>
      <c r="I1254" s="197"/>
      <c r="J1254" s="197"/>
      <c r="K1254" s="197"/>
      <c r="L1254" s="197"/>
      <c r="M1254" s="197"/>
      <c r="N1254" s="197"/>
      <c r="O1254" s="197"/>
      <c r="P1254" s="212"/>
    </row>
    <row r="1255" spans="3:16" x14ac:dyDescent="0.2">
      <c r="C1255" s="197"/>
      <c r="D1255" s="197"/>
      <c r="E1255" s="197"/>
      <c r="F1255" s="197"/>
      <c r="G1255" s="197"/>
      <c r="H1255" s="197"/>
      <c r="I1255" s="197"/>
      <c r="J1255" s="197"/>
      <c r="K1255" s="197"/>
      <c r="L1255" s="197"/>
      <c r="M1255" s="197"/>
      <c r="N1255" s="197"/>
      <c r="O1255" s="197"/>
      <c r="P1255" s="212"/>
    </row>
    <row r="1256" spans="3:16" x14ac:dyDescent="0.2">
      <c r="C1256" s="197"/>
      <c r="D1256" s="197"/>
      <c r="E1256" s="197"/>
      <c r="F1256" s="197"/>
      <c r="G1256" s="197"/>
      <c r="H1256" s="197"/>
      <c r="I1256" s="197"/>
      <c r="J1256" s="197"/>
      <c r="K1256" s="197"/>
      <c r="L1256" s="197"/>
      <c r="M1256" s="197"/>
      <c r="N1256" s="197"/>
      <c r="O1256" s="197"/>
      <c r="P1256" s="212"/>
    </row>
    <row r="1257" spans="3:16" x14ac:dyDescent="0.2">
      <c r="C1257" s="197"/>
      <c r="D1257" s="197"/>
      <c r="E1257" s="197"/>
      <c r="F1257" s="197"/>
      <c r="G1257" s="197"/>
      <c r="H1257" s="197"/>
      <c r="I1257" s="197"/>
      <c r="J1257" s="197"/>
      <c r="K1257" s="197"/>
      <c r="L1257" s="197"/>
      <c r="M1257" s="197"/>
      <c r="N1257" s="197"/>
      <c r="O1257" s="197"/>
      <c r="P1257" s="212"/>
    </row>
    <row r="1258" spans="3:16" x14ac:dyDescent="0.2">
      <c r="C1258" s="197"/>
      <c r="D1258" s="197"/>
      <c r="E1258" s="197"/>
      <c r="F1258" s="197"/>
      <c r="G1258" s="197"/>
      <c r="H1258" s="197"/>
      <c r="I1258" s="197"/>
      <c r="J1258" s="197"/>
      <c r="K1258" s="197"/>
      <c r="L1258" s="197"/>
      <c r="M1258" s="197"/>
      <c r="N1258" s="197"/>
      <c r="O1258" s="197"/>
      <c r="P1258" s="212"/>
    </row>
    <row r="1259" spans="3:16" x14ac:dyDescent="0.2">
      <c r="C1259" s="197"/>
      <c r="D1259" s="197"/>
      <c r="E1259" s="197"/>
      <c r="F1259" s="197"/>
      <c r="G1259" s="197"/>
      <c r="H1259" s="197"/>
      <c r="I1259" s="197"/>
      <c r="J1259" s="197"/>
      <c r="K1259" s="197"/>
      <c r="L1259" s="197"/>
      <c r="M1259" s="197"/>
      <c r="N1259" s="197"/>
      <c r="O1259" s="197"/>
      <c r="P1259" s="212"/>
    </row>
    <row r="1260" spans="3:16" x14ac:dyDescent="0.2">
      <c r="C1260" s="197"/>
      <c r="D1260" s="197"/>
      <c r="E1260" s="197"/>
      <c r="F1260" s="197"/>
      <c r="G1260" s="197"/>
      <c r="H1260" s="197"/>
      <c r="I1260" s="197"/>
      <c r="J1260" s="197"/>
      <c r="K1260" s="197"/>
      <c r="L1260" s="197"/>
      <c r="M1260" s="197"/>
      <c r="N1260" s="197"/>
      <c r="O1260" s="197"/>
      <c r="P1260" s="212"/>
    </row>
    <row r="1261" spans="3:16" x14ac:dyDescent="0.2">
      <c r="C1261" s="197"/>
      <c r="D1261" s="197"/>
      <c r="E1261" s="197"/>
      <c r="F1261" s="197"/>
      <c r="G1261" s="197"/>
      <c r="H1261" s="197"/>
      <c r="I1261" s="197"/>
      <c r="J1261" s="197"/>
      <c r="K1261" s="197"/>
      <c r="L1261" s="197"/>
      <c r="M1261" s="197"/>
      <c r="N1261" s="197"/>
      <c r="O1261" s="197"/>
      <c r="P1261" s="212"/>
    </row>
    <row r="1262" spans="3:16" x14ac:dyDescent="0.2">
      <c r="C1262" s="197"/>
      <c r="D1262" s="197"/>
      <c r="E1262" s="197"/>
      <c r="F1262" s="197"/>
      <c r="G1262" s="197"/>
      <c r="H1262" s="197"/>
      <c r="I1262" s="197"/>
      <c r="J1262" s="197"/>
      <c r="K1262" s="197"/>
      <c r="L1262" s="197"/>
      <c r="M1262" s="197"/>
      <c r="N1262" s="197"/>
      <c r="O1262" s="197"/>
      <c r="P1262" s="212"/>
    </row>
    <row r="1263" spans="3:16" x14ac:dyDescent="0.2">
      <c r="C1263" s="197"/>
      <c r="D1263" s="197"/>
      <c r="E1263" s="197"/>
      <c r="F1263" s="197"/>
      <c r="G1263" s="197"/>
      <c r="H1263" s="197"/>
      <c r="I1263" s="197"/>
      <c r="J1263" s="197"/>
      <c r="K1263" s="197"/>
      <c r="L1263" s="197"/>
      <c r="M1263" s="197"/>
      <c r="N1263" s="197"/>
      <c r="O1263" s="197"/>
      <c r="P1263" s="212"/>
    </row>
    <row r="1264" spans="3:16" x14ac:dyDescent="0.2">
      <c r="C1264" s="197"/>
      <c r="D1264" s="197"/>
      <c r="E1264" s="197"/>
      <c r="F1264" s="197"/>
      <c r="G1264" s="197"/>
      <c r="H1264" s="197"/>
      <c r="I1264" s="197"/>
      <c r="J1264" s="197"/>
      <c r="K1264" s="197"/>
      <c r="L1264" s="197"/>
      <c r="M1264" s="197"/>
      <c r="N1264" s="197"/>
      <c r="O1264" s="197"/>
      <c r="P1264" s="212"/>
    </row>
    <row r="1265" spans="3:16" x14ac:dyDescent="0.2">
      <c r="C1265" s="197"/>
      <c r="D1265" s="197"/>
      <c r="E1265" s="197"/>
      <c r="F1265" s="197"/>
      <c r="G1265" s="197"/>
      <c r="H1265" s="197"/>
      <c r="I1265" s="197"/>
      <c r="J1265" s="197"/>
      <c r="K1265" s="197"/>
      <c r="L1265" s="197"/>
      <c r="M1265" s="197"/>
      <c r="N1265" s="197"/>
      <c r="O1265" s="197"/>
      <c r="P1265" s="212"/>
    </row>
    <row r="1266" spans="3:16" x14ac:dyDescent="0.2">
      <c r="C1266" s="197"/>
      <c r="D1266" s="197"/>
      <c r="E1266" s="197"/>
      <c r="F1266" s="197"/>
      <c r="G1266" s="197"/>
      <c r="H1266" s="197"/>
      <c r="I1266" s="197"/>
      <c r="J1266" s="197"/>
      <c r="K1266" s="197"/>
      <c r="L1266" s="197"/>
      <c r="M1266" s="197"/>
      <c r="N1266" s="197"/>
      <c r="O1266" s="197"/>
      <c r="P1266" s="212"/>
    </row>
    <row r="1267" spans="3:16" x14ac:dyDescent="0.2">
      <c r="C1267" s="197"/>
      <c r="D1267" s="197"/>
      <c r="E1267" s="197"/>
      <c r="F1267" s="197"/>
      <c r="G1267" s="197"/>
      <c r="H1267" s="197"/>
      <c r="I1267" s="197"/>
      <c r="J1267" s="197"/>
      <c r="K1267" s="197"/>
      <c r="L1267" s="197"/>
      <c r="M1267" s="197"/>
      <c r="N1267" s="197"/>
      <c r="O1267" s="197"/>
      <c r="P1267" s="212"/>
    </row>
    <row r="1268" spans="3:16" x14ac:dyDescent="0.2">
      <c r="C1268" s="197"/>
      <c r="D1268" s="197"/>
      <c r="E1268" s="197"/>
      <c r="F1268" s="197"/>
      <c r="G1268" s="197"/>
      <c r="H1268" s="197"/>
      <c r="I1268" s="197"/>
      <c r="J1268" s="197"/>
      <c r="K1268" s="197"/>
      <c r="L1268" s="197"/>
      <c r="M1268" s="197"/>
      <c r="N1268" s="197"/>
      <c r="O1268" s="197"/>
      <c r="P1268" s="212"/>
    </row>
    <row r="1269" spans="3:16" x14ac:dyDescent="0.2">
      <c r="C1269" s="197"/>
      <c r="D1269" s="197"/>
      <c r="E1269" s="197"/>
      <c r="F1269" s="197"/>
      <c r="G1269" s="197"/>
      <c r="H1269" s="197"/>
      <c r="I1269" s="197"/>
      <c r="J1269" s="197"/>
      <c r="K1269" s="197"/>
      <c r="L1269" s="197"/>
      <c r="M1269" s="197"/>
      <c r="N1269" s="197"/>
      <c r="O1269" s="197"/>
      <c r="P1269" s="212"/>
    </row>
    <row r="1270" spans="3:16" x14ac:dyDescent="0.2">
      <c r="C1270" s="197"/>
      <c r="D1270" s="197"/>
      <c r="E1270" s="197"/>
      <c r="F1270" s="197"/>
      <c r="G1270" s="197"/>
      <c r="H1270" s="197"/>
      <c r="I1270" s="197"/>
      <c r="J1270" s="197"/>
      <c r="K1270" s="197"/>
      <c r="L1270" s="197"/>
      <c r="M1270" s="197"/>
      <c r="N1270" s="197"/>
      <c r="O1270" s="197"/>
      <c r="P1270" s="212"/>
    </row>
    <row r="1271" spans="3:16" x14ac:dyDescent="0.2">
      <c r="C1271" s="197"/>
      <c r="D1271" s="197"/>
      <c r="E1271" s="197"/>
      <c r="F1271" s="197"/>
      <c r="G1271" s="197"/>
      <c r="H1271" s="197"/>
      <c r="I1271" s="197"/>
      <c r="J1271" s="197"/>
      <c r="K1271" s="197"/>
      <c r="L1271" s="197"/>
      <c r="M1271" s="197"/>
      <c r="N1271" s="197"/>
      <c r="O1271" s="197"/>
      <c r="P1271" s="212"/>
    </row>
    <row r="1272" spans="3:16" x14ac:dyDescent="0.2">
      <c r="C1272" s="197"/>
      <c r="D1272" s="197"/>
      <c r="E1272" s="197"/>
      <c r="F1272" s="197"/>
      <c r="G1272" s="197"/>
      <c r="H1272" s="197"/>
      <c r="I1272" s="197"/>
      <c r="J1272" s="197"/>
      <c r="K1272" s="197"/>
      <c r="L1272" s="197"/>
      <c r="M1272" s="197"/>
      <c r="N1272" s="197"/>
      <c r="O1272" s="197"/>
      <c r="P1272" s="212"/>
    </row>
    <row r="1273" spans="3:16" x14ac:dyDescent="0.2">
      <c r="C1273" s="197"/>
      <c r="D1273" s="197"/>
      <c r="E1273" s="197"/>
      <c r="F1273" s="197"/>
      <c r="G1273" s="197"/>
      <c r="H1273" s="197"/>
      <c r="I1273" s="197"/>
      <c r="J1273" s="197"/>
      <c r="K1273" s="197"/>
      <c r="L1273" s="197"/>
      <c r="M1273" s="197"/>
      <c r="N1273" s="197"/>
      <c r="O1273" s="197"/>
      <c r="P1273" s="212"/>
    </row>
    <row r="1274" spans="3:16" x14ac:dyDescent="0.2">
      <c r="C1274" s="197"/>
      <c r="D1274" s="197"/>
      <c r="E1274" s="197"/>
      <c r="F1274" s="197"/>
      <c r="G1274" s="197"/>
      <c r="H1274" s="197"/>
      <c r="I1274" s="197"/>
      <c r="J1274" s="197"/>
      <c r="K1274" s="197"/>
      <c r="L1274" s="197"/>
      <c r="M1274" s="197"/>
      <c r="N1274" s="197"/>
      <c r="O1274" s="197"/>
      <c r="P1274" s="212"/>
    </row>
    <row r="1275" spans="3:16" x14ac:dyDescent="0.2">
      <c r="C1275" s="197"/>
      <c r="D1275" s="197"/>
      <c r="E1275" s="197"/>
      <c r="F1275" s="197"/>
      <c r="G1275" s="197"/>
      <c r="H1275" s="197"/>
      <c r="I1275" s="197"/>
      <c r="J1275" s="197"/>
      <c r="K1275" s="197"/>
      <c r="L1275" s="197"/>
      <c r="M1275" s="197"/>
      <c r="N1275" s="197"/>
      <c r="O1275" s="197"/>
      <c r="P1275" s="212"/>
    </row>
    <row r="1276" spans="3:16" x14ac:dyDescent="0.2">
      <c r="C1276" s="197"/>
      <c r="D1276" s="197"/>
      <c r="E1276" s="197"/>
      <c r="F1276" s="197"/>
      <c r="G1276" s="197"/>
      <c r="H1276" s="197"/>
      <c r="I1276" s="197"/>
      <c r="J1276" s="197"/>
      <c r="K1276" s="197"/>
      <c r="L1276" s="197"/>
      <c r="M1276" s="197"/>
      <c r="N1276" s="197"/>
      <c r="O1276" s="197"/>
      <c r="P1276" s="212"/>
    </row>
    <row r="1277" spans="3:16" x14ac:dyDescent="0.2">
      <c r="C1277" s="197"/>
      <c r="D1277" s="197"/>
      <c r="E1277" s="197"/>
      <c r="F1277" s="197"/>
      <c r="G1277" s="197"/>
      <c r="H1277" s="197"/>
      <c r="I1277" s="197"/>
      <c r="J1277" s="197"/>
      <c r="K1277" s="197"/>
      <c r="L1277" s="197"/>
      <c r="M1277" s="197"/>
      <c r="N1277" s="197"/>
      <c r="O1277" s="197"/>
      <c r="P1277" s="212"/>
    </row>
    <row r="1278" spans="3:16" x14ac:dyDescent="0.2">
      <c r="C1278" s="197"/>
      <c r="D1278" s="197"/>
      <c r="E1278" s="197"/>
      <c r="F1278" s="197"/>
      <c r="G1278" s="197"/>
      <c r="H1278" s="197"/>
      <c r="I1278" s="197"/>
      <c r="J1278" s="197"/>
      <c r="K1278" s="197"/>
      <c r="L1278" s="197"/>
      <c r="M1278" s="197"/>
      <c r="N1278" s="197"/>
      <c r="O1278" s="197"/>
      <c r="P1278" s="212"/>
    </row>
    <row r="1279" spans="3:16" x14ac:dyDescent="0.2">
      <c r="C1279" s="197"/>
      <c r="D1279" s="197"/>
      <c r="E1279" s="197"/>
      <c r="F1279" s="197"/>
      <c r="G1279" s="197"/>
      <c r="H1279" s="197"/>
      <c r="I1279" s="197"/>
      <c r="J1279" s="197"/>
      <c r="K1279" s="197"/>
      <c r="L1279" s="197"/>
      <c r="M1279" s="197"/>
      <c r="N1279" s="197"/>
      <c r="O1279" s="197"/>
      <c r="P1279" s="212"/>
    </row>
    <row r="1280" spans="3:16" x14ac:dyDescent="0.2">
      <c r="C1280" s="197"/>
      <c r="D1280" s="197"/>
      <c r="E1280" s="197"/>
      <c r="F1280" s="197"/>
      <c r="G1280" s="197"/>
      <c r="H1280" s="197"/>
      <c r="I1280" s="197"/>
      <c r="J1280" s="197"/>
      <c r="K1280" s="197"/>
      <c r="L1280" s="197"/>
      <c r="M1280" s="197"/>
      <c r="N1280" s="197"/>
      <c r="O1280" s="197"/>
      <c r="P1280" s="212"/>
    </row>
    <row r="1281" spans="3:16" x14ac:dyDescent="0.2">
      <c r="C1281" s="197"/>
      <c r="D1281" s="197"/>
      <c r="E1281" s="197"/>
      <c r="F1281" s="197"/>
      <c r="G1281" s="197"/>
      <c r="H1281" s="197"/>
      <c r="I1281" s="197"/>
      <c r="J1281" s="197"/>
      <c r="K1281" s="197"/>
      <c r="L1281" s="197"/>
      <c r="M1281" s="197"/>
      <c r="N1281" s="197"/>
      <c r="O1281" s="197"/>
      <c r="P1281" s="212"/>
    </row>
    <row r="1282" spans="3:16" x14ac:dyDescent="0.2">
      <c r="C1282" s="197"/>
      <c r="D1282" s="197"/>
      <c r="E1282" s="197"/>
      <c r="F1282" s="197"/>
      <c r="G1282" s="197"/>
      <c r="H1282" s="197"/>
      <c r="I1282" s="197"/>
      <c r="J1282" s="197"/>
      <c r="K1282" s="197"/>
      <c r="L1282" s="197"/>
      <c r="M1282" s="197"/>
      <c r="N1282" s="197"/>
      <c r="O1282" s="197"/>
      <c r="P1282" s="212"/>
    </row>
    <row r="1283" spans="3:16" x14ac:dyDescent="0.2">
      <c r="C1283" s="197"/>
      <c r="D1283" s="197"/>
      <c r="E1283" s="197"/>
      <c r="F1283" s="197"/>
      <c r="G1283" s="197"/>
      <c r="H1283" s="197"/>
      <c r="I1283" s="197"/>
      <c r="J1283" s="197"/>
      <c r="K1283" s="197"/>
      <c r="L1283" s="197"/>
      <c r="M1283" s="197"/>
      <c r="N1283" s="197"/>
      <c r="O1283" s="197"/>
      <c r="P1283" s="212"/>
    </row>
    <row r="1284" spans="3:16" x14ac:dyDescent="0.2">
      <c r="C1284" s="197"/>
      <c r="D1284" s="197"/>
      <c r="E1284" s="197"/>
      <c r="F1284" s="197"/>
      <c r="G1284" s="197"/>
      <c r="H1284" s="197"/>
      <c r="I1284" s="197"/>
      <c r="J1284" s="197"/>
      <c r="K1284" s="197"/>
      <c r="L1284" s="197"/>
      <c r="M1284" s="197"/>
      <c r="N1284" s="197"/>
      <c r="O1284" s="197"/>
      <c r="P1284" s="212"/>
    </row>
    <row r="1285" spans="3:16" x14ac:dyDescent="0.2">
      <c r="C1285" s="197"/>
      <c r="D1285" s="197"/>
      <c r="E1285" s="197"/>
      <c r="F1285" s="197"/>
      <c r="G1285" s="197"/>
      <c r="H1285" s="197"/>
      <c r="I1285" s="197"/>
      <c r="J1285" s="197"/>
      <c r="K1285" s="197"/>
      <c r="L1285" s="197"/>
      <c r="M1285" s="197"/>
      <c r="N1285" s="197"/>
      <c r="O1285" s="197"/>
      <c r="P1285" s="212"/>
    </row>
    <row r="1286" spans="3:16" x14ac:dyDescent="0.2">
      <c r="C1286" s="197"/>
      <c r="D1286" s="197"/>
      <c r="E1286" s="197"/>
      <c r="F1286" s="197"/>
      <c r="G1286" s="197"/>
      <c r="H1286" s="197"/>
      <c r="I1286" s="197"/>
      <c r="J1286" s="197"/>
      <c r="K1286" s="197"/>
      <c r="L1286" s="197"/>
      <c r="M1286" s="197"/>
      <c r="N1286" s="197"/>
      <c r="O1286" s="197"/>
      <c r="P1286" s="212"/>
    </row>
    <row r="1287" spans="3:16" x14ac:dyDescent="0.2">
      <c r="C1287" s="197"/>
      <c r="D1287" s="197"/>
      <c r="E1287" s="197"/>
      <c r="F1287" s="197"/>
      <c r="G1287" s="197"/>
      <c r="H1287" s="197"/>
      <c r="I1287" s="197"/>
      <c r="J1287" s="197"/>
      <c r="K1287" s="197"/>
      <c r="L1287" s="197"/>
      <c r="M1287" s="197"/>
      <c r="N1287" s="197"/>
      <c r="O1287" s="197"/>
      <c r="P1287" s="212"/>
    </row>
    <row r="1288" spans="3:16" x14ac:dyDescent="0.2">
      <c r="C1288" s="197"/>
      <c r="D1288" s="197"/>
      <c r="E1288" s="197"/>
      <c r="F1288" s="197"/>
      <c r="G1288" s="197"/>
      <c r="H1288" s="197"/>
      <c r="I1288" s="197"/>
      <c r="J1288" s="197"/>
      <c r="K1288" s="197"/>
      <c r="L1288" s="197"/>
      <c r="M1288" s="197"/>
      <c r="N1288" s="197"/>
      <c r="O1288" s="197"/>
      <c r="P1288" s="212"/>
    </row>
    <row r="1289" spans="3:16" x14ac:dyDescent="0.2">
      <c r="C1289" s="197"/>
      <c r="D1289" s="197"/>
      <c r="E1289" s="197"/>
      <c r="F1289" s="197"/>
      <c r="G1289" s="197"/>
      <c r="H1289" s="197"/>
      <c r="I1289" s="197"/>
      <c r="J1289" s="197"/>
      <c r="K1289" s="197"/>
      <c r="L1289" s="197"/>
      <c r="M1289" s="197"/>
      <c r="N1289" s="197"/>
      <c r="O1289" s="197"/>
      <c r="P1289" s="212"/>
    </row>
    <row r="1290" spans="3:16" x14ac:dyDescent="0.2">
      <c r="C1290" s="197"/>
      <c r="D1290" s="197"/>
      <c r="E1290" s="197"/>
      <c r="F1290" s="197"/>
      <c r="G1290" s="197"/>
      <c r="H1290" s="197"/>
      <c r="I1290" s="197"/>
      <c r="J1290" s="197"/>
      <c r="K1290" s="197"/>
      <c r="L1290" s="197"/>
      <c r="M1290" s="197"/>
      <c r="N1290" s="197"/>
      <c r="O1290" s="197"/>
      <c r="P1290" s="212"/>
    </row>
    <row r="1291" spans="3:16" x14ac:dyDescent="0.2">
      <c r="C1291" s="197"/>
      <c r="D1291" s="197"/>
      <c r="E1291" s="197"/>
      <c r="F1291" s="197"/>
      <c r="G1291" s="197"/>
      <c r="H1291" s="197"/>
      <c r="I1291" s="197"/>
      <c r="J1291" s="197"/>
      <c r="K1291" s="197"/>
      <c r="L1291" s="197"/>
      <c r="M1291" s="197"/>
      <c r="N1291" s="197"/>
      <c r="O1291" s="197"/>
      <c r="P1291" s="212"/>
    </row>
    <row r="1292" spans="3:16" x14ac:dyDescent="0.2">
      <c r="C1292" s="197"/>
      <c r="D1292" s="197"/>
      <c r="E1292" s="197"/>
      <c r="F1292" s="197"/>
      <c r="G1292" s="197"/>
      <c r="H1292" s="197"/>
      <c r="I1292" s="197"/>
      <c r="J1292" s="197"/>
      <c r="K1292" s="197"/>
      <c r="L1292" s="197"/>
      <c r="M1292" s="197"/>
      <c r="N1292" s="197"/>
      <c r="O1292" s="197"/>
      <c r="P1292" s="212"/>
    </row>
    <row r="1293" spans="3:16" x14ac:dyDescent="0.2">
      <c r="C1293" s="197"/>
      <c r="D1293" s="197"/>
      <c r="E1293" s="197"/>
      <c r="F1293" s="197"/>
      <c r="G1293" s="197"/>
      <c r="H1293" s="197"/>
      <c r="I1293" s="197"/>
      <c r="J1293" s="197"/>
      <c r="K1293" s="197"/>
      <c r="L1293" s="197"/>
      <c r="M1293" s="197"/>
      <c r="N1293" s="197"/>
      <c r="O1293" s="197"/>
      <c r="P1293" s="212"/>
    </row>
    <row r="1294" spans="3:16" x14ac:dyDescent="0.2">
      <c r="C1294" s="197"/>
      <c r="D1294" s="197"/>
      <c r="E1294" s="197"/>
      <c r="F1294" s="197"/>
      <c r="G1294" s="197"/>
      <c r="H1294" s="197"/>
      <c r="I1294" s="197"/>
      <c r="J1294" s="197"/>
      <c r="K1294" s="197"/>
      <c r="L1294" s="197"/>
      <c r="M1294" s="197"/>
      <c r="N1294" s="197"/>
      <c r="O1294" s="197"/>
      <c r="P1294" s="212"/>
    </row>
    <row r="1295" spans="3:16" x14ac:dyDescent="0.2">
      <c r="C1295" s="197"/>
      <c r="D1295" s="197"/>
      <c r="E1295" s="197"/>
      <c r="F1295" s="197"/>
      <c r="G1295" s="197"/>
      <c r="H1295" s="197"/>
      <c r="I1295" s="197"/>
      <c r="J1295" s="197"/>
      <c r="K1295" s="197"/>
      <c r="L1295" s="197"/>
      <c r="M1295" s="197"/>
      <c r="N1295" s="197"/>
      <c r="O1295" s="197"/>
      <c r="P1295" s="212"/>
    </row>
    <row r="1296" spans="3:16" x14ac:dyDescent="0.2">
      <c r="C1296" s="197"/>
      <c r="D1296" s="197"/>
      <c r="E1296" s="197"/>
      <c r="F1296" s="197"/>
      <c r="G1296" s="197"/>
      <c r="H1296" s="197"/>
      <c r="I1296" s="197"/>
      <c r="J1296" s="197"/>
      <c r="K1296" s="197"/>
      <c r="L1296" s="197"/>
      <c r="M1296" s="197"/>
      <c r="N1296" s="197"/>
      <c r="O1296" s="197"/>
      <c r="P1296" s="212"/>
    </row>
    <row r="1297" spans="3:16" x14ac:dyDescent="0.2">
      <c r="C1297" s="197"/>
      <c r="D1297" s="197"/>
      <c r="E1297" s="197"/>
      <c r="F1297" s="197"/>
      <c r="G1297" s="197"/>
      <c r="H1297" s="197"/>
      <c r="I1297" s="197"/>
      <c r="J1297" s="197"/>
      <c r="K1297" s="197"/>
      <c r="L1297" s="197"/>
      <c r="M1297" s="197"/>
      <c r="N1297" s="197"/>
      <c r="O1297" s="197"/>
      <c r="P1297" s="212"/>
    </row>
    <row r="1298" spans="3:16" x14ac:dyDescent="0.2">
      <c r="C1298" s="197"/>
      <c r="D1298" s="197"/>
      <c r="E1298" s="197"/>
      <c r="F1298" s="197"/>
      <c r="G1298" s="197"/>
      <c r="H1298" s="197"/>
      <c r="I1298" s="197"/>
      <c r="J1298" s="197"/>
      <c r="K1298" s="197"/>
      <c r="L1298" s="197"/>
      <c r="M1298" s="197"/>
      <c r="N1298" s="197"/>
      <c r="O1298" s="197"/>
      <c r="P1298" s="212"/>
    </row>
    <row r="1299" spans="3:16" x14ac:dyDescent="0.2">
      <c r="C1299" s="197"/>
      <c r="D1299" s="197"/>
      <c r="E1299" s="197"/>
      <c r="F1299" s="197"/>
      <c r="G1299" s="197"/>
      <c r="H1299" s="197"/>
      <c r="I1299" s="197"/>
      <c r="J1299" s="197"/>
      <c r="K1299" s="197"/>
      <c r="L1299" s="197"/>
      <c r="M1299" s="197"/>
      <c r="N1299" s="197"/>
      <c r="O1299" s="197"/>
      <c r="P1299" s="212"/>
    </row>
    <row r="1300" spans="3:16" x14ac:dyDescent="0.2">
      <c r="C1300" s="197"/>
      <c r="D1300" s="197"/>
      <c r="E1300" s="197"/>
      <c r="F1300" s="197"/>
      <c r="G1300" s="197"/>
      <c r="H1300" s="197"/>
      <c r="I1300" s="197"/>
      <c r="J1300" s="197"/>
      <c r="K1300" s="197"/>
      <c r="L1300" s="197"/>
      <c r="M1300" s="197"/>
      <c r="N1300" s="197"/>
      <c r="O1300" s="197"/>
      <c r="P1300" s="212"/>
    </row>
    <row r="1301" spans="3:16" x14ac:dyDescent="0.2">
      <c r="C1301" s="197"/>
      <c r="D1301" s="197"/>
      <c r="E1301" s="197"/>
      <c r="F1301" s="197"/>
      <c r="G1301" s="197"/>
      <c r="H1301" s="197"/>
      <c r="I1301" s="197"/>
      <c r="J1301" s="197"/>
      <c r="K1301" s="197"/>
      <c r="L1301" s="197"/>
      <c r="M1301" s="197"/>
      <c r="N1301" s="197"/>
      <c r="O1301" s="197"/>
      <c r="P1301" s="212"/>
    </row>
    <row r="1302" spans="3:16" x14ac:dyDescent="0.2">
      <c r="C1302" s="197"/>
      <c r="D1302" s="197"/>
      <c r="E1302" s="197"/>
      <c r="F1302" s="197"/>
      <c r="G1302" s="197"/>
      <c r="H1302" s="197"/>
      <c r="I1302" s="197"/>
      <c r="J1302" s="197"/>
      <c r="K1302" s="197"/>
      <c r="L1302" s="197"/>
      <c r="M1302" s="197"/>
      <c r="N1302" s="197"/>
      <c r="O1302" s="197"/>
      <c r="P1302" s="212"/>
    </row>
    <row r="1303" spans="3:16" x14ac:dyDescent="0.2">
      <c r="C1303" s="197"/>
      <c r="D1303" s="197"/>
      <c r="E1303" s="197"/>
      <c r="F1303" s="197"/>
      <c r="G1303" s="197"/>
      <c r="H1303" s="197"/>
      <c r="I1303" s="197"/>
      <c r="J1303" s="197"/>
      <c r="K1303" s="197"/>
      <c r="L1303" s="197"/>
      <c r="M1303" s="197"/>
      <c r="N1303" s="197"/>
      <c r="O1303" s="197"/>
      <c r="P1303" s="212"/>
    </row>
    <row r="1304" spans="3:16" x14ac:dyDescent="0.2">
      <c r="C1304" s="197"/>
      <c r="D1304" s="197"/>
      <c r="E1304" s="197"/>
      <c r="F1304" s="197"/>
      <c r="G1304" s="197"/>
      <c r="H1304" s="197"/>
      <c r="I1304" s="197"/>
      <c r="J1304" s="197"/>
      <c r="K1304" s="197"/>
      <c r="L1304" s="197"/>
      <c r="M1304" s="197"/>
      <c r="N1304" s="197"/>
      <c r="O1304" s="197"/>
      <c r="P1304" s="212"/>
    </row>
    <row r="1305" spans="3:16" x14ac:dyDescent="0.2">
      <c r="C1305" s="197"/>
      <c r="D1305" s="197"/>
      <c r="E1305" s="197"/>
      <c r="F1305" s="197"/>
      <c r="G1305" s="197"/>
      <c r="H1305" s="197"/>
      <c r="I1305" s="197"/>
      <c r="J1305" s="197"/>
      <c r="K1305" s="197"/>
      <c r="L1305" s="197"/>
      <c r="M1305" s="197"/>
      <c r="N1305" s="197"/>
      <c r="O1305" s="197"/>
      <c r="P1305" s="212"/>
    </row>
    <row r="1306" spans="3:16" x14ac:dyDescent="0.2">
      <c r="C1306" s="197"/>
      <c r="D1306" s="197"/>
      <c r="E1306" s="197"/>
      <c r="F1306" s="197"/>
      <c r="G1306" s="197"/>
      <c r="H1306" s="197"/>
      <c r="I1306" s="197"/>
      <c r="J1306" s="197"/>
      <c r="K1306" s="197"/>
      <c r="L1306" s="197"/>
      <c r="M1306" s="197"/>
      <c r="N1306" s="197"/>
      <c r="O1306" s="197"/>
      <c r="P1306" s="212"/>
    </row>
    <row r="1307" spans="3:16" x14ac:dyDescent="0.2">
      <c r="C1307" s="197"/>
      <c r="D1307" s="197"/>
      <c r="E1307" s="197"/>
      <c r="F1307" s="197"/>
      <c r="G1307" s="197"/>
      <c r="H1307" s="197"/>
      <c r="I1307" s="197"/>
      <c r="J1307" s="197"/>
      <c r="K1307" s="197"/>
      <c r="L1307" s="197"/>
      <c r="M1307" s="197"/>
      <c r="N1307" s="197"/>
      <c r="O1307" s="197"/>
      <c r="P1307" s="212"/>
    </row>
    <row r="1308" spans="3:16" x14ac:dyDescent="0.2">
      <c r="C1308" s="197"/>
      <c r="D1308" s="197"/>
      <c r="E1308" s="197"/>
      <c r="F1308" s="197"/>
      <c r="G1308" s="197"/>
      <c r="H1308" s="197"/>
      <c r="I1308" s="197"/>
      <c r="J1308" s="197"/>
      <c r="K1308" s="197"/>
      <c r="L1308" s="197"/>
      <c r="M1308" s="197"/>
      <c r="N1308" s="197"/>
      <c r="O1308" s="197"/>
      <c r="P1308" s="212"/>
    </row>
    <row r="1309" spans="3:16" x14ac:dyDescent="0.2">
      <c r="C1309" s="197"/>
      <c r="D1309" s="197"/>
      <c r="E1309" s="197"/>
      <c r="F1309" s="197"/>
      <c r="G1309" s="197"/>
      <c r="H1309" s="197"/>
      <c r="I1309" s="197"/>
      <c r="J1309" s="197"/>
      <c r="K1309" s="197"/>
      <c r="L1309" s="197"/>
      <c r="M1309" s="197"/>
      <c r="N1309" s="197"/>
      <c r="O1309" s="197"/>
      <c r="P1309" s="212"/>
    </row>
    <row r="1310" spans="3:16" x14ac:dyDescent="0.2">
      <c r="C1310" s="197"/>
      <c r="D1310" s="197"/>
      <c r="E1310" s="197"/>
      <c r="F1310" s="197"/>
      <c r="G1310" s="197"/>
      <c r="H1310" s="197"/>
      <c r="I1310" s="197"/>
      <c r="J1310" s="197"/>
      <c r="K1310" s="197"/>
      <c r="L1310" s="197"/>
      <c r="M1310" s="197"/>
      <c r="N1310" s="197"/>
      <c r="O1310" s="197"/>
      <c r="P1310" s="212"/>
    </row>
    <row r="1311" spans="3:16" x14ac:dyDescent="0.2">
      <c r="C1311" s="197"/>
      <c r="D1311" s="197"/>
      <c r="E1311" s="197"/>
      <c r="F1311" s="197"/>
      <c r="G1311" s="197"/>
      <c r="H1311" s="197"/>
      <c r="I1311" s="197"/>
      <c r="J1311" s="197"/>
      <c r="K1311" s="197"/>
      <c r="L1311" s="197"/>
      <c r="M1311" s="197"/>
      <c r="N1311" s="197"/>
      <c r="O1311" s="197"/>
      <c r="P1311" s="212"/>
    </row>
    <row r="1312" spans="3:16" x14ac:dyDescent="0.2">
      <c r="C1312" s="197"/>
      <c r="D1312" s="197"/>
      <c r="E1312" s="197"/>
      <c r="F1312" s="197"/>
      <c r="G1312" s="197"/>
      <c r="H1312" s="197"/>
      <c r="I1312" s="197"/>
      <c r="J1312" s="197"/>
      <c r="K1312" s="197"/>
      <c r="L1312" s="197"/>
      <c r="M1312" s="197"/>
      <c r="N1312" s="197"/>
      <c r="O1312" s="197"/>
      <c r="P1312" s="212"/>
    </row>
    <row r="1313" spans="3:16" x14ac:dyDescent="0.2">
      <c r="C1313" s="197"/>
      <c r="D1313" s="197"/>
      <c r="E1313" s="197"/>
      <c r="F1313" s="197"/>
      <c r="G1313" s="197"/>
      <c r="H1313" s="197"/>
      <c r="I1313" s="197"/>
      <c r="J1313" s="197"/>
      <c r="K1313" s="197"/>
      <c r="L1313" s="197"/>
      <c r="M1313" s="197"/>
      <c r="N1313" s="197"/>
      <c r="O1313" s="197"/>
      <c r="P1313" s="212"/>
    </row>
    <row r="1314" spans="3:16" x14ac:dyDescent="0.2">
      <c r="C1314" s="197"/>
      <c r="D1314" s="197"/>
      <c r="E1314" s="197"/>
      <c r="F1314" s="197"/>
      <c r="G1314" s="197"/>
      <c r="H1314" s="197"/>
      <c r="I1314" s="197"/>
      <c r="J1314" s="197"/>
      <c r="K1314" s="197"/>
      <c r="L1314" s="197"/>
      <c r="M1314" s="197"/>
      <c r="N1314" s="197"/>
      <c r="O1314" s="197"/>
      <c r="P1314" s="212"/>
    </row>
    <row r="1315" spans="3:16" x14ac:dyDescent="0.2">
      <c r="C1315" s="197"/>
      <c r="D1315" s="197"/>
      <c r="E1315" s="197"/>
      <c r="F1315" s="197"/>
      <c r="G1315" s="197"/>
      <c r="H1315" s="197"/>
      <c r="I1315" s="197"/>
      <c r="J1315" s="197"/>
      <c r="K1315" s="197"/>
      <c r="L1315" s="197"/>
      <c r="M1315" s="197"/>
      <c r="N1315" s="197"/>
      <c r="O1315" s="197"/>
      <c r="P1315" s="212"/>
    </row>
    <row r="1316" spans="3:16" x14ac:dyDescent="0.2">
      <c r="C1316" s="197"/>
      <c r="D1316" s="197"/>
      <c r="E1316" s="197"/>
      <c r="F1316" s="197"/>
      <c r="G1316" s="197"/>
      <c r="H1316" s="197"/>
      <c r="I1316" s="197"/>
      <c r="J1316" s="197"/>
      <c r="K1316" s="197"/>
      <c r="L1316" s="197"/>
      <c r="M1316" s="197"/>
      <c r="N1316" s="197"/>
      <c r="O1316" s="197"/>
      <c r="P1316" s="212"/>
    </row>
    <row r="1317" spans="3:16" x14ac:dyDescent="0.2">
      <c r="C1317" s="197"/>
      <c r="D1317" s="197"/>
      <c r="E1317" s="197"/>
      <c r="F1317" s="197"/>
      <c r="G1317" s="197"/>
      <c r="H1317" s="197"/>
      <c r="I1317" s="197"/>
      <c r="J1317" s="197"/>
      <c r="K1317" s="197"/>
      <c r="L1317" s="197"/>
      <c r="M1317" s="197"/>
      <c r="N1317" s="197"/>
      <c r="O1317" s="197"/>
      <c r="P1317" s="212"/>
    </row>
    <row r="1318" spans="3:16" x14ac:dyDescent="0.2">
      <c r="C1318" s="197"/>
      <c r="D1318" s="197"/>
      <c r="E1318" s="197"/>
      <c r="F1318" s="197"/>
      <c r="G1318" s="197"/>
      <c r="H1318" s="197"/>
      <c r="I1318" s="197"/>
      <c r="J1318" s="197"/>
      <c r="K1318" s="197"/>
      <c r="L1318" s="197"/>
      <c r="M1318" s="197"/>
      <c r="N1318" s="197"/>
      <c r="O1318" s="197"/>
      <c r="P1318" s="212"/>
    </row>
    <row r="1319" spans="3:16" x14ac:dyDescent="0.2">
      <c r="C1319" s="197"/>
      <c r="D1319" s="197"/>
      <c r="E1319" s="197"/>
      <c r="F1319" s="197"/>
      <c r="G1319" s="197"/>
      <c r="H1319" s="197"/>
      <c r="I1319" s="197"/>
      <c r="J1319" s="197"/>
      <c r="K1319" s="197"/>
      <c r="L1319" s="197"/>
      <c r="M1319" s="197"/>
      <c r="N1319" s="197"/>
      <c r="O1319" s="197"/>
      <c r="P1319" s="212"/>
    </row>
    <row r="1320" spans="3:16" x14ac:dyDescent="0.2">
      <c r="C1320" s="197"/>
      <c r="D1320" s="197"/>
      <c r="E1320" s="197"/>
      <c r="F1320" s="197"/>
      <c r="G1320" s="197"/>
      <c r="H1320" s="197"/>
      <c r="I1320" s="197"/>
      <c r="J1320" s="197"/>
      <c r="K1320" s="197"/>
      <c r="L1320" s="197"/>
      <c r="M1320" s="197"/>
      <c r="N1320" s="197"/>
      <c r="O1320" s="197"/>
      <c r="P1320" s="212"/>
    </row>
    <row r="1321" spans="3:16" x14ac:dyDescent="0.2">
      <c r="C1321" s="197"/>
      <c r="D1321" s="197"/>
      <c r="E1321" s="197"/>
      <c r="F1321" s="197"/>
      <c r="G1321" s="197"/>
      <c r="H1321" s="197"/>
      <c r="I1321" s="197"/>
      <c r="J1321" s="197"/>
      <c r="K1321" s="197"/>
      <c r="L1321" s="197"/>
      <c r="M1321" s="197"/>
      <c r="N1321" s="197"/>
      <c r="O1321" s="197"/>
      <c r="P1321" s="212"/>
    </row>
    <row r="1322" spans="3:16" x14ac:dyDescent="0.2">
      <c r="C1322" s="197"/>
      <c r="D1322" s="197"/>
      <c r="E1322" s="197"/>
      <c r="F1322" s="197"/>
      <c r="G1322" s="197"/>
      <c r="H1322" s="197"/>
      <c r="I1322" s="197"/>
      <c r="J1322" s="197"/>
      <c r="K1322" s="197"/>
      <c r="L1322" s="197"/>
      <c r="M1322" s="197"/>
      <c r="N1322" s="197"/>
      <c r="O1322" s="197"/>
      <c r="P1322" s="212"/>
    </row>
    <row r="1323" spans="3:16" x14ac:dyDescent="0.2">
      <c r="C1323" s="197"/>
      <c r="D1323" s="197"/>
      <c r="E1323" s="197"/>
      <c r="F1323" s="197"/>
      <c r="G1323" s="197"/>
      <c r="H1323" s="197"/>
      <c r="I1323" s="197"/>
      <c r="J1323" s="197"/>
      <c r="K1323" s="197"/>
      <c r="L1323" s="197"/>
      <c r="M1323" s="197"/>
      <c r="N1323" s="197"/>
      <c r="O1323" s="197"/>
      <c r="P1323" s="212"/>
    </row>
    <row r="1324" spans="3:16" x14ac:dyDescent="0.2">
      <c r="C1324" s="197"/>
      <c r="D1324" s="197"/>
      <c r="E1324" s="197"/>
      <c r="F1324" s="197"/>
      <c r="G1324" s="197"/>
      <c r="H1324" s="197"/>
      <c r="I1324" s="197"/>
      <c r="J1324" s="197"/>
      <c r="K1324" s="197"/>
      <c r="L1324" s="197"/>
      <c r="M1324" s="197"/>
      <c r="N1324" s="197"/>
      <c r="O1324" s="197"/>
      <c r="P1324" s="212"/>
    </row>
    <row r="1325" spans="3:16" x14ac:dyDescent="0.2">
      <c r="C1325" s="197"/>
      <c r="D1325" s="197"/>
      <c r="E1325" s="197"/>
      <c r="F1325" s="197"/>
      <c r="G1325" s="197"/>
      <c r="H1325" s="197"/>
      <c r="I1325" s="197"/>
      <c r="J1325" s="197"/>
      <c r="K1325" s="197"/>
      <c r="L1325" s="197"/>
      <c r="M1325" s="197"/>
      <c r="N1325" s="197"/>
      <c r="O1325" s="197"/>
      <c r="P1325" s="212"/>
    </row>
    <row r="1326" spans="3:16" x14ac:dyDescent="0.2">
      <c r="C1326" s="197"/>
      <c r="D1326" s="197"/>
      <c r="E1326" s="197"/>
      <c r="F1326" s="197"/>
      <c r="G1326" s="197"/>
      <c r="H1326" s="197"/>
      <c r="I1326" s="197"/>
      <c r="J1326" s="197"/>
      <c r="K1326" s="197"/>
      <c r="L1326" s="197"/>
      <c r="M1326" s="197"/>
      <c r="N1326" s="197"/>
      <c r="O1326" s="197"/>
      <c r="P1326" s="212"/>
    </row>
    <row r="1327" spans="3:16" x14ac:dyDescent="0.2">
      <c r="C1327" s="197"/>
      <c r="D1327" s="197"/>
      <c r="E1327" s="197"/>
      <c r="F1327" s="197"/>
      <c r="G1327" s="197"/>
      <c r="H1327" s="197"/>
      <c r="I1327" s="197"/>
      <c r="J1327" s="197"/>
      <c r="K1327" s="197"/>
      <c r="L1327" s="197"/>
      <c r="M1327" s="197"/>
      <c r="N1327" s="197"/>
      <c r="O1327" s="197"/>
      <c r="P1327" s="212"/>
    </row>
    <row r="1328" spans="3:16" x14ac:dyDescent="0.2">
      <c r="C1328" s="197"/>
      <c r="D1328" s="197"/>
      <c r="E1328" s="197"/>
      <c r="F1328" s="197"/>
      <c r="G1328" s="197"/>
      <c r="H1328" s="197"/>
      <c r="I1328" s="197"/>
      <c r="J1328" s="197"/>
      <c r="K1328" s="197"/>
      <c r="L1328" s="197"/>
      <c r="M1328" s="197"/>
      <c r="N1328" s="197"/>
      <c r="O1328" s="197"/>
      <c r="P1328" s="212"/>
    </row>
    <row r="1329" spans="3:16" x14ac:dyDescent="0.2">
      <c r="C1329" s="197"/>
      <c r="D1329" s="197"/>
      <c r="E1329" s="197"/>
      <c r="F1329" s="197"/>
      <c r="G1329" s="197"/>
      <c r="H1329" s="197"/>
      <c r="I1329" s="197"/>
      <c r="J1329" s="197"/>
      <c r="K1329" s="197"/>
      <c r="L1329" s="197"/>
      <c r="M1329" s="197"/>
      <c r="N1329" s="197"/>
      <c r="O1329" s="197"/>
      <c r="P1329" s="212"/>
    </row>
    <row r="1330" spans="3:16" x14ac:dyDescent="0.2">
      <c r="C1330" s="197"/>
      <c r="D1330" s="197"/>
      <c r="E1330" s="197"/>
      <c r="F1330" s="197"/>
      <c r="G1330" s="197"/>
      <c r="H1330" s="197"/>
      <c r="I1330" s="197"/>
      <c r="J1330" s="197"/>
      <c r="K1330" s="197"/>
      <c r="L1330" s="197"/>
      <c r="M1330" s="197"/>
      <c r="N1330" s="197"/>
      <c r="O1330" s="197"/>
      <c r="P1330" s="212"/>
    </row>
    <row r="1331" spans="3:16" x14ac:dyDescent="0.2">
      <c r="C1331" s="197"/>
      <c r="D1331" s="197"/>
      <c r="E1331" s="197"/>
      <c r="F1331" s="197"/>
      <c r="G1331" s="197"/>
      <c r="H1331" s="197"/>
      <c r="I1331" s="197"/>
      <c r="J1331" s="197"/>
      <c r="K1331" s="197"/>
      <c r="L1331" s="197"/>
      <c r="M1331" s="197"/>
      <c r="N1331" s="197"/>
      <c r="O1331" s="197"/>
      <c r="P1331" s="212"/>
    </row>
    <row r="1332" spans="3:16" x14ac:dyDescent="0.2">
      <c r="C1332" s="197"/>
      <c r="D1332" s="197"/>
      <c r="E1332" s="197"/>
      <c r="F1332" s="197"/>
      <c r="G1332" s="197"/>
      <c r="H1332" s="197"/>
      <c r="I1332" s="197"/>
      <c r="J1332" s="197"/>
      <c r="K1332" s="197"/>
      <c r="L1332" s="197"/>
      <c r="M1332" s="197"/>
      <c r="N1332" s="197"/>
      <c r="O1332" s="197"/>
      <c r="P1332" s="212"/>
    </row>
    <row r="1333" spans="3:16" x14ac:dyDescent="0.2">
      <c r="C1333" s="197"/>
      <c r="D1333" s="197"/>
      <c r="E1333" s="197"/>
      <c r="F1333" s="197"/>
      <c r="G1333" s="197"/>
      <c r="H1333" s="197"/>
      <c r="I1333" s="197"/>
      <c r="J1333" s="197"/>
      <c r="K1333" s="197"/>
      <c r="L1333" s="197"/>
      <c r="M1333" s="197"/>
      <c r="N1333" s="197"/>
      <c r="O1333" s="197"/>
      <c r="P1333" s="212"/>
    </row>
    <row r="1334" spans="3:16" x14ac:dyDescent="0.2">
      <c r="C1334" s="197"/>
      <c r="D1334" s="197"/>
      <c r="E1334" s="197"/>
      <c r="F1334" s="197"/>
      <c r="G1334" s="197"/>
      <c r="H1334" s="197"/>
      <c r="I1334" s="197"/>
      <c r="J1334" s="197"/>
      <c r="K1334" s="197"/>
      <c r="L1334" s="197"/>
      <c r="M1334" s="197"/>
      <c r="N1334" s="197"/>
      <c r="O1334" s="197"/>
      <c r="P1334" s="212"/>
    </row>
    <row r="1335" spans="3:16" x14ac:dyDescent="0.2">
      <c r="C1335" s="197"/>
      <c r="D1335" s="197"/>
      <c r="E1335" s="197"/>
      <c r="F1335" s="197"/>
      <c r="G1335" s="197"/>
      <c r="H1335" s="197"/>
      <c r="I1335" s="197"/>
      <c r="J1335" s="197"/>
      <c r="K1335" s="197"/>
      <c r="L1335" s="197"/>
      <c r="M1335" s="197"/>
      <c r="N1335" s="197"/>
      <c r="O1335" s="197"/>
      <c r="P1335" s="212"/>
    </row>
    <row r="1336" spans="3:16" x14ac:dyDescent="0.2">
      <c r="C1336" s="197"/>
      <c r="D1336" s="197"/>
      <c r="E1336" s="197"/>
      <c r="F1336" s="197"/>
      <c r="G1336" s="197"/>
      <c r="H1336" s="197"/>
      <c r="I1336" s="197"/>
      <c r="J1336" s="197"/>
      <c r="K1336" s="197"/>
      <c r="L1336" s="197"/>
      <c r="M1336" s="197"/>
      <c r="N1336" s="197"/>
      <c r="O1336" s="197"/>
      <c r="P1336" s="212"/>
    </row>
    <row r="1337" spans="3:16" x14ac:dyDescent="0.2">
      <c r="C1337" s="197"/>
      <c r="D1337" s="197"/>
      <c r="E1337" s="197"/>
      <c r="F1337" s="197"/>
      <c r="G1337" s="197"/>
      <c r="H1337" s="197"/>
      <c r="I1337" s="197"/>
      <c r="J1337" s="197"/>
      <c r="K1337" s="197"/>
      <c r="L1337" s="197"/>
      <c r="M1337" s="197"/>
      <c r="N1337" s="197"/>
      <c r="O1337" s="197"/>
      <c r="P1337" s="212"/>
    </row>
    <row r="1338" spans="3:16" x14ac:dyDescent="0.2">
      <c r="C1338" s="197"/>
      <c r="D1338" s="197"/>
      <c r="E1338" s="197"/>
      <c r="F1338" s="197"/>
      <c r="G1338" s="197"/>
      <c r="H1338" s="197"/>
      <c r="I1338" s="197"/>
      <c r="J1338" s="197"/>
      <c r="K1338" s="197"/>
      <c r="L1338" s="197"/>
      <c r="M1338" s="197"/>
      <c r="N1338" s="197"/>
      <c r="O1338" s="197"/>
      <c r="P1338" s="212"/>
    </row>
    <row r="1339" spans="3:16" x14ac:dyDescent="0.2">
      <c r="C1339" s="197"/>
      <c r="D1339" s="197"/>
      <c r="E1339" s="197"/>
      <c r="F1339" s="197"/>
      <c r="G1339" s="197"/>
      <c r="H1339" s="197"/>
      <c r="I1339" s="197"/>
      <c r="J1339" s="197"/>
      <c r="K1339" s="197"/>
      <c r="L1339" s="197"/>
      <c r="M1339" s="197"/>
      <c r="N1339" s="197"/>
      <c r="O1339" s="197"/>
      <c r="P1339" s="212"/>
    </row>
    <row r="1340" spans="3:16" x14ac:dyDescent="0.2">
      <c r="C1340" s="197"/>
      <c r="D1340" s="197"/>
      <c r="E1340" s="197"/>
      <c r="F1340" s="197"/>
      <c r="G1340" s="197"/>
      <c r="H1340" s="197"/>
      <c r="I1340" s="197"/>
      <c r="J1340" s="197"/>
      <c r="K1340" s="197"/>
      <c r="L1340" s="197"/>
      <c r="M1340" s="197"/>
      <c r="N1340" s="197"/>
      <c r="O1340" s="197"/>
      <c r="P1340" s="212"/>
    </row>
    <row r="1341" spans="3:16" x14ac:dyDescent="0.2">
      <c r="C1341" s="197"/>
      <c r="D1341" s="197"/>
      <c r="E1341" s="197"/>
      <c r="F1341" s="197"/>
      <c r="G1341" s="197"/>
      <c r="H1341" s="197"/>
      <c r="I1341" s="197"/>
      <c r="J1341" s="197"/>
      <c r="K1341" s="197"/>
      <c r="L1341" s="197"/>
      <c r="M1341" s="197"/>
      <c r="N1341" s="197"/>
      <c r="O1341" s="197"/>
      <c r="P1341" s="212"/>
    </row>
    <row r="1342" spans="3:16" x14ac:dyDescent="0.2">
      <c r="C1342" s="197"/>
      <c r="D1342" s="197"/>
      <c r="E1342" s="197"/>
      <c r="F1342" s="197"/>
      <c r="G1342" s="197"/>
      <c r="H1342" s="197"/>
      <c r="I1342" s="197"/>
      <c r="J1342" s="197"/>
      <c r="K1342" s="197"/>
      <c r="L1342" s="197"/>
      <c r="M1342" s="197"/>
      <c r="N1342" s="197"/>
      <c r="O1342" s="197"/>
      <c r="P1342" s="212"/>
    </row>
    <row r="1343" spans="3:16" x14ac:dyDescent="0.2">
      <c r="C1343" s="197"/>
      <c r="D1343" s="197"/>
      <c r="E1343" s="197"/>
      <c r="F1343" s="197"/>
      <c r="G1343" s="197"/>
      <c r="H1343" s="197"/>
      <c r="I1343" s="197"/>
      <c r="J1343" s="197"/>
      <c r="K1343" s="197"/>
      <c r="L1343" s="197"/>
      <c r="M1343" s="197"/>
      <c r="N1343" s="197"/>
      <c r="O1343" s="197"/>
      <c r="P1343" s="212"/>
    </row>
    <row r="1344" spans="3:16" x14ac:dyDescent="0.2">
      <c r="C1344" s="197"/>
      <c r="D1344" s="197"/>
      <c r="E1344" s="197"/>
      <c r="F1344" s="197"/>
      <c r="G1344" s="197"/>
      <c r="H1344" s="197"/>
      <c r="I1344" s="197"/>
      <c r="J1344" s="197"/>
      <c r="K1344" s="197"/>
      <c r="L1344" s="197"/>
      <c r="M1344" s="197"/>
      <c r="N1344" s="197"/>
      <c r="O1344" s="197"/>
      <c r="P1344" s="212"/>
    </row>
    <row r="1345" spans="3:16" x14ac:dyDescent="0.2">
      <c r="C1345" s="197"/>
      <c r="D1345" s="197"/>
      <c r="E1345" s="197"/>
      <c r="F1345" s="197"/>
      <c r="G1345" s="197"/>
      <c r="H1345" s="197"/>
      <c r="I1345" s="197"/>
      <c r="J1345" s="197"/>
      <c r="K1345" s="197"/>
      <c r="L1345" s="197"/>
      <c r="M1345" s="197"/>
      <c r="N1345" s="197"/>
      <c r="O1345" s="197"/>
      <c r="P1345" s="212"/>
    </row>
    <row r="1346" spans="3:16" x14ac:dyDescent="0.2">
      <c r="C1346" s="197"/>
      <c r="D1346" s="197"/>
      <c r="E1346" s="197"/>
      <c r="F1346" s="197"/>
      <c r="G1346" s="197"/>
      <c r="H1346" s="197"/>
      <c r="I1346" s="197"/>
      <c r="J1346" s="197"/>
      <c r="K1346" s="197"/>
      <c r="L1346" s="197"/>
      <c r="M1346" s="197"/>
      <c r="N1346" s="197"/>
      <c r="O1346" s="197"/>
      <c r="P1346" s="212"/>
    </row>
    <row r="1347" spans="3:16" x14ac:dyDescent="0.2">
      <c r="C1347" s="197"/>
      <c r="D1347" s="197"/>
      <c r="E1347" s="197"/>
      <c r="F1347" s="197"/>
      <c r="G1347" s="197"/>
      <c r="H1347" s="197"/>
      <c r="I1347" s="197"/>
      <c r="J1347" s="197"/>
      <c r="K1347" s="197"/>
      <c r="L1347" s="197"/>
      <c r="M1347" s="197"/>
      <c r="N1347" s="197"/>
      <c r="O1347" s="197"/>
      <c r="P1347" s="212"/>
    </row>
    <row r="1348" spans="3:16" x14ac:dyDescent="0.2">
      <c r="C1348" s="197"/>
      <c r="D1348" s="197"/>
      <c r="E1348" s="197"/>
      <c r="F1348" s="197"/>
      <c r="G1348" s="197"/>
      <c r="H1348" s="197"/>
      <c r="I1348" s="197"/>
      <c r="J1348" s="197"/>
      <c r="K1348" s="197"/>
      <c r="L1348" s="197"/>
      <c r="M1348" s="197"/>
      <c r="N1348" s="197"/>
      <c r="O1348" s="197"/>
      <c r="P1348" s="212"/>
    </row>
    <row r="1349" spans="3:16" x14ac:dyDescent="0.2">
      <c r="C1349" s="197"/>
      <c r="D1349" s="197"/>
      <c r="E1349" s="197"/>
      <c r="F1349" s="197"/>
      <c r="G1349" s="197"/>
      <c r="H1349" s="197"/>
      <c r="I1349" s="197"/>
      <c r="J1349" s="197"/>
      <c r="K1349" s="197"/>
      <c r="L1349" s="197"/>
      <c r="M1349" s="197"/>
      <c r="N1349" s="197"/>
      <c r="O1349" s="197"/>
      <c r="P1349" s="212"/>
    </row>
    <row r="1350" spans="3:16" x14ac:dyDescent="0.2">
      <c r="C1350" s="197"/>
      <c r="D1350" s="197"/>
      <c r="E1350" s="197"/>
      <c r="F1350" s="197"/>
      <c r="G1350" s="197"/>
      <c r="H1350" s="197"/>
      <c r="I1350" s="197"/>
      <c r="J1350" s="197"/>
      <c r="K1350" s="197"/>
      <c r="L1350" s="197"/>
      <c r="M1350" s="197"/>
      <c r="N1350" s="197"/>
      <c r="O1350" s="197"/>
      <c r="P1350" s="212"/>
    </row>
    <row r="1351" spans="3:16" x14ac:dyDescent="0.2">
      <c r="C1351" s="197"/>
      <c r="D1351" s="197"/>
      <c r="E1351" s="197"/>
      <c r="F1351" s="197"/>
      <c r="G1351" s="197"/>
      <c r="H1351" s="197"/>
      <c r="I1351" s="197"/>
      <c r="J1351" s="197"/>
      <c r="K1351" s="197"/>
      <c r="L1351" s="197"/>
      <c r="M1351" s="197"/>
      <c r="N1351" s="197"/>
      <c r="O1351" s="197"/>
      <c r="P1351" s="212"/>
    </row>
    <row r="1352" spans="3:16" x14ac:dyDescent="0.2">
      <c r="C1352" s="197"/>
      <c r="D1352" s="197"/>
      <c r="E1352" s="197"/>
      <c r="F1352" s="197"/>
      <c r="G1352" s="197"/>
      <c r="H1352" s="197"/>
      <c r="I1352" s="197"/>
      <c r="J1352" s="197"/>
      <c r="K1352" s="197"/>
      <c r="L1352" s="197"/>
      <c r="M1352" s="197"/>
      <c r="N1352" s="197"/>
      <c r="O1352" s="197"/>
      <c r="P1352" s="212"/>
    </row>
    <row r="1353" spans="3:16" x14ac:dyDescent="0.2">
      <c r="C1353" s="197"/>
      <c r="D1353" s="197"/>
      <c r="E1353" s="197"/>
      <c r="F1353" s="197"/>
      <c r="G1353" s="197"/>
      <c r="H1353" s="197"/>
      <c r="I1353" s="197"/>
      <c r="J1353" s="197"/>
      <c r="K1353" s="197"/>
      <c r="L1353" s="197"/>
      <c r="M1353" s="197"/>
      <c r="N1353" s="197"/>
      <c r="O1353" s="197"/>
      <c r="P1353" s="212"/>
    </row>
    <row r="1354" spans="3:16" x14ac:dyDescent="0.2">
      <c r="C1354" s="197"/>
      <c r="D1354" s="197"/>
      <c r="E1354" s="197"/>
      <c r="F1354" s="197"/>
      <c r="G1354" s="197"/>
      <c r="H1354" s="197"/>
      <c r="I1354" s="197"/>
      <c r="J1354" s="197"/>
      <c r="K1354" s="197"/>
      <c r="L1354" s="197"/>
      <c r="M1354" s="197"/>
      <c r="N1354" s="197"/>
      <c r="O1354" s="197"/>
      <c r="P1354" s="212"/>
    </row>
    <row r="1355" spans="3:16" x14ac:dyDescent="0.2">
      <c r="C1355" s="197"/>
      <c r="D1355" s="197"/>
      <c r="E1355" s="197"/>
      <c r="F1355" s="197"/>
      <c r="G1355" s="197"/>
      <c r="H1355" s="197"/>
      <c r="I1355" s="197"/>
      <c r="J1355" s="197"/>
      <c r="K1355" s="197"/>
      <c r="L1355" s="197"/>
      <c r="M1355" s="197"/>
      <c r="N1355" s="197"/>
      <c r="O1355" s="197"/>
      <c r="P1355" s="212"/>
    </row>
    <row r="1356" spans="3:16" x14ac:dyDescent="0.2">
      <c r="C1356" s="197"/>
      <c r="D1356" s="197"/>
      <c r="E1356" s="197"/>
      <c r="F1356" s="197"/>
      <c r="G1356" s="197"/>
      <c r="H1356" s="197"/>
      <c r="I1356" s="197"/>
      <c r="J1356" s="197"/>
      <c r="K1356" s="197"/>
      <c r="L1356" s="197"/>
      <c r="M1356" s="197"/>
      <c r="N1356" s="197"/>
      <c r="O1356" s="197"/>
      <c r="P1356" s="212"/>
    </row>
    <row r="1357" spans="3:16" x14ac:dyDescent="0.2">
      <c r="C1357" s="197"/>
      <c r="D1357" s="197"/>
      <c r="E1357" s="197"/>
      <c r="F1357" s="197"/>
      <c r="G1357" s="197"/>
      <c r="H1357" s="197"/>
      <c r="I1357" s="197"/>
      <c r="J1357" s="197"/>
      <c r="K1357" s="197"/>
      <c r="L1357" s="197"/>
      <c r="M1357" s="197"/>
      <c r="N1357" s="197"/>
      <c r="O1357" s="197"/>
      <c r="P1357" s="212"/>
    </row>
    <row r="1358" spans="3:16" x14ac:dyDescent="0.2">
      <c r="C1358" s="197"/>
      <c r="D1358" s="197"/>
      <c r="E1358" s="197"/>
      <c r="F1358" s="197"/>
      <c r="G1358" s="197"/>
      <c r="H1358" s="197"/>
      <c r="I1358" s="197"/>
      <c r="J1358" s="197"/>
      <c r="K1358" s="197"/>
      <c r="L1358" s="197"/>
      <c r="M1358" s="197"/>
      <c r="N1358" s="197"/>
      <c r="O1358" s="197"/>
      <c r="P1358" s="212"/>
    </row>
    <row r="1359" spans="3:16" x14ac:dyDescent="0.2">
      <c r="C1359" s="197"/>
      <c r="D1359" s="197"/>
      <c r="E1359" s="197"/>
      <c r="F1359" s="197"/>
      <c r="G1359" s="197"/>
      <c r="H1359" s="197"/>
      <c r="I1359" s="197"/>
      <c r="J1359" s="197"/>
      <c r="K1359" s="197"/>
      <c r="L1359" s="197"/>
      <c r="M1359" s="197"/>
      <c r="N1359" s="197"/>
      <c r="O1359" s="197"/>
      <c r="P1359" s="212"/>
    </row>
    <row r="1360" spans="3:16" x14ac:dyDescent="0.2">
      <c r="C1360" s="197"/>
      <c r="D1360" s="197"/>
      <c r="E1360" s="197"/>
      <c r="F1360" s="197"/>
      <c r="G1360" s="197"/>
      <c r="H1360" s="197"/>
      <c r="I1360" s="197"/>
      <c r="J1360" s="197"/>
      <c r="K1360" s="197"/>
      <c r="L1360" s="197"/>
      <c r="M1360" s="197"/>
      <c r="N1360" s="197"/>
      <c r="O1360" s="197"/>
      <c r="P1360" s="212"/>
    </row>
    <row r="1361" spans="3:16" x14ac:dyDescent="0.2">
      <c r="C1361" s="197"/>
      <c r="D1361" s="197"/>
      <c r="E1361" s="197"/>
      <c r="F1361" s="197"/>
      <c r="G1361" s="197"/>
      <c r="H1361" s="197"/>
      <c r="I1361" s="197"/>
      <c r="J1361" s="197"/>
      <c r="K1361" s="197"/>
      <c r="L1361" s="197"/>
      <c r="M1361" s="197"/>
      <c r="N1361" s="197"/>
      <c r="O1361" s="197"/>
      <c r="P1361" s="212"/>
    </row>
    <row r="1362" spans="3:16" x14ac:dyDescent="0.2">
      <c r="C1362" s="197"/>
      <c r="D1362" s="197"/>
      <c r="E1362" s="197"/>
      <c r="F1362" s="197"/>
      <c r="G1362" s="197"/>
      <c r="H1362" s="197"/>
      <c r="I1362" s="197"/>
      <c r="J1362" s="197"/>
      <c r="K1362" s="197"/>
      <c r="L1362" s="197"/>
      <c r="M1362" s="197"/>
      <c r="N1362" s="197"/>
      <c r="O1362" s="197"/>
      <c r="P1362" s="212"/>
    </row>
    <row r="1363" spans="3:16" x14ac:dyDescent="0.2">
      <c r="C1363" s="197"/>
      <c r="D1363" s="197"/>
      <c r="E1363" s="197"/>
      <c r="F1363" s="197"/>
      <c r="G1363" s="197"/>
      <c r="H1363" s="197"/>
      <c r="I1363" s="197"/>
      <c r="J1363" s="197"/>
      <c r="K1363" s="197"/>
      <c r="L1363" s="197"/>
      <c r="M1363" s="197"/>
      <c r="N1363" s="197"/>
      <c r="O1363" s="197"/>
      <c r="P1363" s="212"/>
    </row>
    <row r="1364" spans="3:16" x14ac:dyDescent="0.2">
      <c r="C1364" s="197"/>
      <c r="D1364" s="197"/>
      <c r="E1364" s="197"/>
      <c r="F1364" s="197"/>
      <c r="G1364" s="197"/>
      <c r="H1364" s="197"/>
      <c r="I1364" s="197"/>
      <c r="J1364" s="197"/>
      <c r="K1364" s="197"/>
      <c r="L1364" s="197"/>
      <c r="M1364" s="197"/>
      <c r="N1364" s="197"/>
      <c r="O1364" s="197"/>
      <c r="P1364" s="212"/>
    </row>
    <row r="1365" spans="3:16" x14ac:dyDescent="0.2">
      <c r="C1365" s="197"/>
      <c r="D1365" s="197"/>
      <c r="E1365" s="197"/>
      <c r="F1365" s="197"/>
      <c r="G1365" s="197"/>
      <c r="H1365" s="197"/>
      <c r="I1365" s="197"/>
      <c r="J1365" s="197"/>
      <c r="K1365" s="197"/>
      <c r="L1365" s="197"/>
      <c r="M1365" s="197"/>
      <c r="N1365" s="197"/>
      <c r="O1365" s="197"/>
      <c r="P1365" s="212"/>
    </row>
    <row r="1366" spans="3:16" x14ac:dyDescent="0.2">
      <c r="C1366" s="197"/>
      <c r="D1366" s="197"/>
      <c r="E1366" s="197"/>
      <c r="F1366" s="197"/>
      <c r="G1366" s="197"/>
      <c r="H1366" s="197"/>
      <c r="I1366" s="197"/>
      <c r="J1366" s="197"/>
      <c r="K1366" s="197"/>
      <c r="L1366" s="197"/>
      <c r="M1366" s="197"/>
      <c r="N1366" s="197"/>
      <c r="O1366" s="197"/>
      <c r="P1366" s="212"/>
    </row>
    <row r="1367" spans="3:16" x14ac:dyDescent="0.2">
      <c r="C1367" s="197"/>
      <c r="D1367" s="197"/>
      <c r="E1367" s="197"/>
      <c r="F1367" s="197"/>
      <c r="G1367" s="197"/>
      <c r="H1367" s="197"/>
      <c r="I1367" s="197"/>
      <c r="J1367" s="197"/>
      <c r="K1367" s="197"/>
      <c r="L1367" s="197"/>
      <c r="M1367" s="197"/>
      <c r="N1367" s="197"/>
      <c r="O1367" s="197"/>
      <c r="P1367" s="212"/>
    </row>
    <row r="1368" spans="3:16" x14ac:dyDescent="0.2">
      <c r="C1368" s="197"/>
      <c r="D1368" s="197"/>
      <c r="E1368" s="197"/>
      <c r="F1368" s="197"/>
      <c r="G1368" s="197"/>
      <c r="H1368" s="197"/>
      <c r="I1368" s="197"/>
      <c r="J1368" s="197"/>
      <c r="K1368" s="197"/>
      <c r="L1368" s="197"/>
      <c r="M1368" s="197"/>
      <c r="N1368" s="197"/>
      <c r="O1368" s="197"/>
      <c r="P1368" s="212"/>
    </row>
    <row r="1369" spans="3:16" x14ac:dyDescent="0.2">
      <c r="C1369" s="197"/>
      <c r="D1369" s="197"/>
      <c r="E1369" s="197"/>
      <c r="F1369" s="197"/>
      <c r="G1369" s="197"/>
      <c r="H1369" s="197"/>
      <c r="I1369" s="197"/>
      <c r="J1369" s="197"/>
      <c r="K1369" s="197"/>
      <c r="L1369" s="197"/>
      <c r="M1369" s="197"/>
      <c r="N1369" s="197"/>
      <c r="O1369" s="197"/>
      <c r="P1369" s="212"/>
    </row>
    <row r="1370" spans="3:16" x14ac:dyDescent="0.2">
      <c r="C1370" s="197"/>
      <c r="D1370" s="197"/>
      <c r="E1370" s="197"/>
      <c r="F1370" s="197"/>
      <c r="G1370" s="197"/>
      <c r="H1370" s="197"/>
      <c r="I1370" s="197"/>
      <c r="J1370" s="197"/>
      <c r="K1370" s="197"/>
      <c r="L1370" s="197"/>
      <c r="M1370" s="197"/>
      <c r="N1370" s="197"/>
      <c r="O1370" s="197"/>
      <c r="P1370" s="212"/>
    </row>
    <row r="1371" spans="3:16" x14ac:dyDescent="0.2">
      <c r="C1371" s="197"/>
      <c r="D1371" s="197"/>
      <c r="E1371" s="197"/>
      <c r="F1371" s="197"/>
      <c r="G1371" s="197"/>
      <c r="H1371" s="197"/>
      <c r="I1371" s="197"/>
      <c r="J1371" s="197"/>
      <c r="K1371" s="197"/>
      <c r="L1371" s="197"/>
      <c r="M1371" s="197"/>
      <c r="N1371" s="197"/>
      <c r="O1371" s="197"/>
      <c r="P1371" s="212"/>
    </row>
    <row r="1372" spans="3:16" x14ac:dyDescent="0.2">
      <c r="C1372" s="197"/>
      <c r="D1372" s="197"/>
      <c r="E1372" s="197"/>
      <c r="F1372" s="197"/>
      <c r="G1372" s="197"/>
      <c r="H1372" s="197"/>
      <c r="I1372" s="197"/>
      <c r="J1372" s="197"/>
      <c r="K1372" s="197"/>
      <c r="L1372" s="197"/>
      <c r="M1372" s="197"/>
      <c r="N1372" s="197"/>
      <c r="O1372" s="197"/>
      <c r="P1372" s="212"/>
    </row>
    <row r="1373" spans="3:16" x14ac:dyDescent="0.2">
      <c r="C1373" s="197"/>
      <c r="D1373" s="197"/>
      <c r="E1373" s="197"/>
      <c r="F1373" s="197"/>
      <c r="G1373" s="197"/>
      <c r="H1373" s="197"/>
      <c r="I1373" s="197"/>
      <c r="J1373" s="197"/>
      <c r="K1373" s="197"/>
      <c r="L1373" s="197"/>
      <c r="M1373" s="197"/>
      <c r="N1373" s="197"/>
      <c r="O1373" s="197"/>
      <c r="P1373" s="212"/>
    </row>
    <row r="1374" spans="3:16" x14ac:dyDescent="0.2">
      <c r="C1374" s="197"/>
      <c r="D1374" s="197"/>
      <c r="E1374" s="197"/>
      <c r="F1374" s="197"/>
      <c r="G1374" s="197"/>
      <c r="H1374" s="197"/>
      <c r="I1374" s="197"/>
      <c r="J1374" s="197"/>
      <c r="K1374" s="197"/>
      <c r="L1374" s="197"/>
      <c r="M1374" s="197"/>
      <c r="N1374" s="197"/>
      <c r="O1374" s="197"/>
      <c r="P1374" s="212"/>
    </row>
    <row r="1375" spans="3:16" x14ac:dyDescent="0.2">
      <c r="C1375" s="197"/>
      <c r="D1375" s="197"/>
      <c r="E1375" s="197"/>
      <c r="F1375" s="197"/>
      <c r="G1375" s="197"/>
      <c r="H1375" s="197"/>
      <c r="I1375" s="197"/>
      <c r="J1375" s="197"/>
      <c r="K1375" s="197"/>
      <c r="L1375" s="197"/>
      <c r="M1375" s="197"/>
      <c r="N1375" s="197"/>
      <c r="O1375" s="197"/>
      <c r="P1375" s="212"/>
    </row>
    <row r="1376" spans="3:16" x14ac:dyDescent="0.2">
      <c r="C1376" s="197"/>
      <c r="D1376" s="197"/>
      <c r="E1376" s="197"/>
      <c r="F1376" s="197"/>
      <c r="G1376" s="197"/>
      <c r="H1376" s="197"/>
      <c r="I1376" s="197"/>
      <c r="J1376" s="197"/>
      <c r="K1376" s="197"/>
      <c r="L1376" s="197"/>
      <c r="M1376" s="197"/>
      <c r="N1376" s="197"/>
      <c r="O1376" s="197"/>
      <c r="P1376" s="212"/>
    </row>
    <row r="1377" spans="3:16" x14ac:dyDescent="0.2">
      <c r="C1377" s="197"/>
      <c r="D1377" s="197"/>
      <c r="E1377" s="197"/>
      <c r="F1377" s="197"/>
      <c r="G1377" s="197"/>
      <c r="H1377" s="197"/>
      <c r="I1377" s="197"/>
      <c r="J1377" s="197"/>
      <c r="K1377" s="197"/>
      <c r="L1377" s="197"/>
      <c r="M1377" s="197"/>
      <c r="N1377" s="197"/>
      <c r="O1377" s="197"/>
      <c r="P1377" s="212"/>
    </row>
    <row r="1378" spans="3:16" x14ac:dyDescent="0.2">
      <c r="C1378" s="197"/>
      <c r="D1378" s="197"/>
      <c r="E1378" s="197"/>
      <c r="F1378" s="197"/>
      <c r="G1378" s="197"/>
      <c r="H1378" s="197"/>
      <c r="I1378" s="197"/>
      <c r="J1378" s="197"/>
      <c r="K1378" s="197"/>
      <c r="L1378" s="197"/>
      <c r="M1378" s="197"/>
      <c r="N1378" s="197"/>
      <c r="O1378" s="197"/>
      <c r="P1378" s="212"/>
    </row>
    <row r="1379" spans="3:16" x14ac:dyDescent="0.2">
      <c r="C1379" s="197"/>
      <c r="D1379" s="197"/>
      <c r="E1379" s="197"/>
      <c r="F1379" s="197"/>
      <c r="G1379" s="197"/>
      <c r="H1379" s="197"/>
      <c r="I1379" s="197"/>
      <c r="J1379" s="197"/>
      <c r="K1379" s="197"/>
      <c r="L1379" s="197"/>
      <c r="M1379" s="197"/>
      <c r="N1379" s="197"/>
      <c r="O1379" s="197"/>
      <c r="P1379" s="212"/>
    </row>
    <row r="1380" spans="3:16" x14ac:dyDescent="0.2">
      <c r="C1380" s="197"/>
      <c r="D1380" s="197"/>
      <c r="E1380" s="197"/>
      <c r="F1380" s="197"/>
      <c r="G1380" s="197"/>
      <c r="H1380" s="197"/>
      <c r="I1380" s="197"/>
      <c r="J1380" s="197"/>
      <c r="K1380" s="197"/>
      <c r="L1380" s="197"/>
      <c r="M1380" s="197"/>
      <c r="N1380" s="197"/>
      <c r="O1380" s="197"/>
      <c r="P1380" s="212"/>
    </row>
    <row r="1381" spans="3:16" x14ac:dyDescent="0.2">
      <c r="C1381" s="197"/>
      <c r="D1381" s="197"/>
      <c r="E1381" s="197"/>
      <c r="F1381" s="197"/>
      <c r="G1381" s="197"/>
      <c r="H1381" s="197"/>
      <c r="I1381" s="197"/>
      <c r="J1381" s="197"/>
      <c r="K1381" s="197"/>
      <c r="L1381" s="197"/>
      <c r="M1381" s="197"/>
      <c r="N1381" s="197"/>
      <c r="O1381" s="197"/>
      <c r="P1381" s="212"/>
    </row>
    <row r="1382" spans="3:16" x14ac:dyDescent="0.2">
      <c r="C1382" s="197"/>
      <c r="D1382" s="197"/>
      <c r="E1382" s="197"/>
      <c r="F1382" s="197"/>
      <c r="G1382" s="197"/>
      <c r="H1382" s="197"/>
      <c r="I1382" s="197"/>
      <c r="J1382" s="197"/>
      <c r="K1382" s="197"/>
      <c r="L1382" s="197"/>
      <c r="M1382" s="197"/>
      <c r="N1382" s="197"/>
      <c r="O1382" s="197"/>
      <c r="P1382" s="212"/>
    </row>
    <row r="1383" spans="3:16" x14ac:dyDescent="0.2">
      <c r="C1383" s="197"/>
      <c r="D1383" s="197"/>
      <c r="E1383" s="197"/>
      <c r="F1383" s="197"/>
      <c r="G1383" s="197"/>
      <c r="H1383" s="197"/>
      <c r="I1383" s="197"/>
      <c r="J1383" s="197"/>
      <c r="K1383" s="197"/>
      <c r="L1383" s="197"/>
      <c r="M1383" s="197"/>
      <c r="N1383" s="197"/>
      <c r="O1383" s="197"/>
      <c r="P1383" s="212"/>
    </row>
    <row r="1384" spans="3:16" x14ac:dyDescent="0.2">
      <c r="C1384" s="197"/>
      <c r="D1384" s="197"/>
      <c r="E1384" s="197"/>
      <c r="F1384" s="197"/>
      <c r="G1384" s="197"/>
      <c r="H1384" s="197"/>
      <c r="I1384" s="197"/>
      <c r="J1384" s="197"/>
      <c r="K1384" s="197"/>
      <c r="L1384" s="197"/>
      <c r="M1384" s="197"/>
      <c r="N1384" s="197"/>
      <c r="O1384" s="197"/>
      <c r="P1384" s="212"/>
    </row>
    <row r="1385" spans="3:16" x14ac:dyDescent="0.2">
      <c r="C1385" s="197"/>
      <c r="D1385" s="197"/>
      <c r="E1385" s="197"/>
      <c r="F1385" s="197"/>
      <c r="G1385" s="197"/>
      <c r="H1385" s="197"/>
      <c r="I1385" s="197"/>
      <c r="J1385" s="197"/>
      <c r="K1385" s="197"/>
      <c r="L1385" s="197"/>
      <c r="M1385" s="197"/>
      <c r="N1385" s="197"/>
      <c r="O1385" s="197"/>
      <c r="P1385" s="212"/>
    </row>
    <row r="1386" spans="3:16" x14ac:dyDescent="0.2">
      <c r="C1386" s="197"/>
      <c r="D1386" s="197"/>
      <c r="E1386" s="197"/>
      <c r="F1386" s="197"/>
      <c r="G1386" s="197"/>
      <c r="H1386" s="197"/>
      <c r="I1386" s="197"/>
      <c r="J1386" s="197"/>
      <c r="K1386" s="197"/>
      <c r="L1386" s="197"/>
      <c r="M1386" s="197"/>
      <c r="N1386" s="197"/>
      <c r="O1386" s="197"/>
      <c r="P1386" s="212"/>
    </row>
    <row r="1387" spans="3:16" x14ac:dyDescent="0.2">
      <c r="C1387" s="197"/>
      <c r="D1387" s="197"/>
      <c r="E1387" s="197"/>
      <c r="F1387" s="197"/>
      <c r="G1387" s="197"/>
      <c r="H1387" s="197"/>
      <c r="I1387" s="197"/>
      <c r="J1387" s="197"/>
      <c r="K1387" s="197"/>
      <c r="L1387" s="197"/>
      <c r="M1387" s="197"/>
      <c r="N1387" s="197"/>
      <c r="O1387" s="197"/>
      <c r="P1387" s="212"/>
    </row>
    <row r="1388" spans="3:16" x14ac:dyDescent="0.2">
      <c r="C1388" s="197"/>
      <c r="D1388" s="197"/>
      <c r="E1388" s="197"/>
      <c r="F1388" s="197"/>
      <c r="G1388" s="197"/>
      <c r="H1388" s="197"/>
      <c r="I1388" s="197"/>
      <c r="J1388" s="197"/>
      <c r="K1388" s="197"/>
      <c r="L1388" s="197"/>
      <c r="M1388" s="197"/>
      <c r="N1388" s="197"/>
      <c r="O1388" s="197"/>
      <c r="P1388" s="212"/>
    </row>
    <row r="1389" spans="3:16" x14ac:dyDescent="0.2">
      <c r="C1389" s="197"/>
      <c r="D1389" s="197"/>
      <c r="E1389" s="197"/>
      <c r="F1389" s="197"/>
      <c r="G1389" s="197"/>
      <c r="H1389" s="197"/>
      <c r="I1389" s="197"/>
      <c r="J1389" s="197"/>
      <c r="K1389" s="197"/>
      <c r="L1389" s="197"/>
      <c r="M1389" s="197"/>
      <c r="N1389" s="197"/>
      <c r="O1389" s="197"/>
      <c r="P1389" s="212"/>
    </row>
    <row r="1390" spans="3:16" x14ac:dyDescent="0.2">
      <c r="C1390" s="197"/>
      <c r="D1390" s="197"/>
      <c r="E1390" s="197"/>
      <c r="F1390" s="197"/>
      <c r="G1390" s="197"/>
      <c r="H1390" s="197"/>
      <c r="I1390" s="197"/>
      <c r="J1390" s="197"/>
      <c r="K1390" s="197"/>
      <c r="L1390" s="197"/>
      <c r="M1390" s="197"/>
      <c r="N1390" s="197"/>
      <c r="O1390" s="197"/>
      <c r="P1390" s="212"/>
    </row>
    <row r="1391" spans="3:16" x14ac:dyDescent="0.2">
      <c r="C1391" s="197"/>
      <c r="D1391" s="197"/>
      <c r="E1391" s="197"/>
      <c r="F1391" s="197"/>
      <c r="G1391" s="197"/>
      <c r="H1391" s="197"/>
      <c r="I1391" s="197"/>
      <c r="J1391" s="197"/>
      <c r="K1391" s="197"/>
      <c r="L1391" s="197"/>
      <c r="M1391" s="197"/>
      <c r="N1391" s="197"/>
      <c r="O1391" s="197"/>
      <c r="P1391" s="212"/>
    </row>
    <row r="1392" spans="3:16" x14ac:dyDescent="0.2">
      <c r="C1392" s="197"/>
      <c r="D1392" s="197"/>
      <c r="E1392" s="197"/>
      <c r="F1392" s="197"/>
      <c r="G1392" s="197"/>
      <c r="H1392" s="197"/>
      <c r="I1392" s="197"/>
      <c r="J1392" s="197"/>
      <c r="K1392" s="197"/>
      <c r="L1392" s="197"/>
      <c r="M1392" s="197"/>
      <c r="N1392" s="197"/>
      <c r="O1392" s="197"/>
      <c r="P1392" s="212"/>
    </row>
    <row r="1393" spans="3:16" x14ac:dyDescent="0.2">
      <c r="C1393" s="197"/>
      <c r="D1393" s="197"/>
      <c r="E1393" s="197"/>
      <c r="F1393" s="197"/>
      <c r="G1393" s="197"/>
      <c r="H1393" s="197"/>
      <c r="I1393" s="197"/>
      <c r="J1393" s="197"/>
      <c r="K1393" s="197"/>
      <c r="L1393" s="197"/>
      <c r="M1393" s="197"/>
      <c r="N1393" s="197"/>
      <c r="O1393" s="197"/>
      <c r="P1393" s="212"/>
    </row>
    <row r="1394" spans="3:16" x14ac:dyDescent="0.2">
      <c r="C1394" s="197"/>
      <c r="D1394" s="197"/>
      <c r="E1394" s="197"/>
      <c r="F1394" s="197"/>
      <c r="G1394" s="197"/>
      <c r="H1394" s="197"/>
      <c r="I1394" s="197"/>
      <c r="J1394" s="197"/>
      <c r="K1394" s="197"/>
      <c r="L1394" s="197"/>
      <c r="M1394" s="197"/>
      <c r="N1394" s="197"/>
      <c r="O1394" s="197"/>
      <c r="P1394" s="212"/>
    </row>
    <row r="1395" spans="3:16" x14ac:dyDescent="0.2">
      <c r="C1395" s="197"/>
      <c r="D1395" s="197"/>
      <c r="E1395" s="197"/>
      <c r="F1395" s="197"/>
      <c r="G1395" s="197"/>
      <c r="H1395" s="197"/>
      <c r="I1395" s="197"/>
      <c r="J1395" s="197"/>
      <c r="K1395" s="197"/>
      <c r="L1395" s="197"/>
      <c r="M1395" s="197"/>
      <c r="N1395" s="197"/>
      <c r="O1395" s="197"/>
      <c r="P1395" s="212"/>
    </row>
    <row r="1396" spans="3:16" x14ac:dyDescent="0.2">
      <c r="C1396" s="197"/>
      <c r="D1396" s="197"/>
      <c r="E1396" s="197"/>
      <c r="F1396" s="197"/>
      <c r="G1396" s="197"/>
      <c r="H1396" s="197"/>
      <c r="I1396" s="197"/>
      <c r="J1396" s="197"/>
      <c r="K1396" s="197"/>
      <c r="L1396" s="197"/>
      <c r="M1396" s="197"/>
      <c r="N1396" s="197"/>
      <c r="O1396" s="197"/>
      <c r="P1396" s="212"/>
    </row>
    <row r="1397" spans="3:16" x14ac:dyDescent="0.2">
      <c r="C1397" s="197"/>
      <c r="D1397" s="197"/>
      <c r="E1397" s="197"/>
      <c r="F1397" s="197"/>
      <c r="G1397" s="197"/>
      <c r="H1397" s="197"/>
      <c r="I1397" s="197"/>
      <c r="J1397" s="197"/>
      <c r="K1397" s="197"/>
      <c r="L1397" s="197"/>
      <c r="M1397" s="197"/>
      <c r="N1397" s="197"/>
      <c r="O1397" s="197"/>
      <c r="P1397" s="212"/>
    </row>
    <row r="1398" spans="3:16" x14ac:dyDescent="0.2">
      <c r="C1398" s="197"/>
      <c r="D1398" s="197"/>
      <c r="E1398" s="197"/>
      <c r="F1398" s="197"/>
      <c r="G1398" s="197"/>
      <c r="H1398" s="197"/>
      <c r="I1398" s="197"/>
      <c r="J1398" s="197"/>
      <c r="K1398" s="197"/>
      <c r="L1398" s="197"/>
      <c r="M1398" s="197"/>
      <c r="N1398" s="197"/>
      <c r="O1398" s="197"/>
      <c r="P1398" s="212"/>
    </row>
    <row r="1399" spans="3:16" x14ac:dyDescent="0.2">
      <c r="C1399" s="197"/>
      <c r="D1399" s="197"/>
      <c r="E1399" s="197"/>
      <c r="F1399" s="197"/>
      <c r="G1399" s="197"/>
      <c r="H1399" s="197"/>
      <c r="I1399" s="197"/>
      <c r="J1399" s="197"/>
      <c r="K1399" s="197"/>
      <c r="L1399" s="197"/>
      <c r="M1399" s="197"/>
      <c r="N1399" s="197"/>
      <c r="O1399" s="197"/>
      <c r="P1399" s="212"/>
    </row>
    <row r="1400" spans="3:16" x14ac:dyDescent="0.2">
      <c r="C1400" s="197"/>
      <c r="D1400" s="197"/>
      <c r="E1400" s="197"/>
      <c r="F1400" s="197"/>
      <c r="G1400" s="197"/>
      <c r="H1400" s="197"/>
      <c r="I1400" s="197"/>
      <c r="J1400" s="197"/>
      <c r="K1400" s="197"/>
      <c r="L1400" s="197"/>
      <c r="M1400" s="197"/>
      <c r="N1400" s="197"/>
      <c r="O1400" s="197"/>
      <c r="P1400" s="212"/>
    </row>
    <row r="1401" spans="3:16" x14ac:dyDescent="0.2">
      <c r="C1401" s="197"/>
      <c r="D1401" s="197"/>
      <c r="E1401" s="197"/>
      <c r="F1401" s="197"/>
      <c r="G1401" s="197"/>
      <c r="H1401" s="197"/>
      <c r="I1401" s="197"/>
      <c r="J1401" s="197"/>
      <c r="K1401" s="197"/>
      <c r="L1401" s="197"/>
      <c r="M1401" s="197"/>
      <c r="N1401" s="197"/>
      <c r="O1401" s="197"/>
      <c r="P1401" s="212"/>
    </row>
    <row r="1402" spans="3:16" x14ac:dyDescent="0.2">
      <c r="C1402" s="197"/>
      <c r="D1402" s="197"/>
      <c r="E1402" s="197"/>
      <c r="F1402" s="197"/>
      <c r="G1402" s="197"/>
      <c r="H1402" s="197"/>
      <c r="I1402" s="197"/>
      <c r="J1402" s="197"/>
      <c r="K1402" s="197"/>
      <c r="L1402" s="197"/>
      <c r="M1402" s="197"/>
      <c r="N1402" s="197"/>
      <c r="O1402" s="197"/>
      <c r="P1402" s="212"/>
    </row>
    <row r="1403" spans="3:16" x14ac:dyDescent="0.2">
      <c r="C1403" s="197"/>
      <c r="D1403" s="197"/>
      <c r="E1403" s="197"/>
      <c r="F1403" s="197"/>
      <c r="G1403" s="197"/>
      <c r="H1403" s="197"/>
      <c r="I1403" s="197"/>
      <c r="J1403" s="197"/>
      <c r="K1403" s="197"/>
      <c r="L1403" s="197"/>
      <c r="M1403" s="197"/>
      <c r="N1403" s="197"/>
      <c r="O1403" s="197"/>
      <c r="P1403" s="212"/>
    </row>
    <row r="1404" spans="3:16" x14ac:dyDescent="0.2">
      <c r="C1404" s="197"/>
      <c r="D1404" s="197"/>
      <c r="E1404" s="197"/>
      <c r="F1404" s="197"/>
      <c r="G1404" s="197"/>
      <c r="H1404" s="197"/>
      <c r="I1404" s="197"/>
      <c r="J1404" s="197"/>
      <c r="K1404" s="197"/>
      <c r="L1404" s="197"/>
      <c r="M1404" s="197"/>
      <c r="N1404" s="197"/>
      <c r="O1404" s="197"/>
      <c r="P1404" s="212"/>
    </row>
    <row r="1405" spans="3:16" x14ac:dyDescent="0.2">
      <c r="C1405" s="197"/>
      <c r="D1405" s="197"/>
      <c r="E1405" s="197"/>
      <c r="F1405" s="197"/>
      <c r="G1405" s="197"/>
      <c r="H1405" s="197"/>
      <c r="I1405" s="197"/>
      <c r="J1405" s="197"/>
      <c r="K1405" s="197"/>
      <c r="L1405" s="197"/>
      <c r="M1405" s="197"/>
      <c r="N1405" s="197"/>
      <c r="O1405" s="197"/>
      <c r="P1405" s="212"/>
    </row>
    <row r="1406" spans="3:16" x14ac:dyDescent="0.2">
      <c r="C1406" s="197"/>
      <c r="D1406" s="197"/>
      <c r="E1406" s="197"/>
      <c r="F1406" s="197"/>
      <c r="G1406" s="197"/>
      <c r="H1406" s="197"/>
      <c r="I1406" s="197"/>
      <c r="J1406" s="197"/>
      <c r="K1406" s="197"/>
      <c r="L1406" s="197"/>
      <c r="M1406" s="197"/>
      <c r="N1406" s="197"/>
      <c r="O1406" s="197"/>
      <c r="P1406" s="212"/>
    </row>
    <row r="1407" spans="3:16" x14ac:dyDescent="0.2">
      <c r="C1407" s="197"/>
      <c r="D1407" s="197"/>
      <c r="E1407" s="197"/>
      <c r="F1407" s="197"/>
      <c r="G1407" s="197"/>
      <c r="H1407" s="197"/>
      <c r="I1407" s="197"/>
      <c r="J1407" s="197"/>
      <c r="K1407" s="197"/>
      <c r="L1407" s="197"/>
      <c r="M1407" s="197"/>
      <c r="N1407" s="197"/>
      <c r="O1407" s="197"/>
      <c r="P1407" s="212"/>
    </row>
    <row r="1408" spans="3:16" x14ac:dyDescent="0.2">
      <c r="C1408" s="197"/>
      <c r="D1408" s="197"/>
      <c r="E1408" s="197"/>
      <c r="F1408" s="197"/>
      <c r="G1408" s="197"/>
      <c r="H1408" s="197"/>
      <c r="I1408" s="197"/>
      <c r="J1408" s="197"/>
      <c r="K1408" s="197"/>
      <c r="L1408" s="197"/>
      <c r="M1408" s="197"/>
      <c r="N1408" s="197"/>
      <c r="O1408" s="197"/>
      <c r="P1408" s="212"/>
    </row>
    <row r="1409" spans="3:16" x14ac:dyDescent="0.2">
      <c r="C1409" s="197"/>
      <c r="D1409" s="197"/>
      <c r="E1409" s="197"/>
      <c r="F1409" s="197"/>
      <c r="G1409" s="197"/>
      <c r="H1409" s="197"/>
      <c r="I1409" s="197"/>
      <c r="J1409" s="197"/>
      <c r="K1409" s="197"/>
      <c r="L1409" s="197"/>
      <c r="M1409" s="197"/>
      <c r="N1409" s="197"/>
      <c r="O1409" s="197"/>
      <c r="P1409" s="212"/>
    </row>
    <row r="1410" spans="3:16" x14ac:dyDescent="0.2">
      <c r="C1410" s="197"/>
      <c r="D1410" s="197"/>
      <c r="E1410" s="197"/>
      <c r="F1410" s="197"/>
      <c r="G1410" s="197"/>
      <c r="H1410" s="197"/>
      <c r="I1410" s="197"/>
      <c r="J1410" s="197"/>
      <c r="K1410" s="197"/>
      <c r="L1410" s="197"/>
      <c r="M1410" s="197"/>
      <c r="N1410" s="197"/>
      <c r="O1410" s="197"/>
      <c r="P1410" s="212"/>
    </row>
    <row r="1411" spans="3:16" x14ac:dyDescent="0.2">
      <c r="C1411" s="197"/>
      <c r="D1411" s="197"/>
      <c r="E1411" s="197"/>
      <c r="F1411" s="197"/>
      <c r="G1411" s="197"/>
      <c r="H1411" s="197"/>
      <c r="I1411" s="197"/>
      <c r="J1411" s="197"/>
      <c r="K1411" s="197"/>
      <c r="L1411" s="197"/>
      <c r="M1411" s="197"/>
      <c r="N1411" s="197"/>
      <c r="O1411" s="197"/>
      <c r="P1411" s="212"/>
    </row>
    <row r="1412" spans="3:16" x14ac:dyDescent="0.2">
      <c r="C1412" s="197"/>
      <c r="D1412" s="197"/>
      <c r="E1412" s="197"/>
      <c r="F1412" s="197"/>
      <c r="G1412" s="197"/>
      <c r="H1412" s="197"/>
      <c r="I1412" s="197"/>
      <c r="J1412" s="197"/>
      <c r="K1412" s="197"/>
      <c r="L1412" s="197"/>
      <c r="M1412" s="197"/>
      <c r="N1412" s="197"/>
      <c r="O1412" s="197"/>
      <c r="P1412" s="212"/>
    </row>
    <row r="1413" spans="3:16" x14ac:dyDescent="0.2">
      <c r="C1413" s="197"/>
      <c r="D1413" s="197"/>
      <c r="E1413" s="197"/>
      <c r="F1413" s="197"/>
      <c r="G1413" s="197"/>
      <c r="H1413" s="197"/>
      <c r="I1413" s="197"/>
      <c r="J1413" s="197"/>
      <c r="K1413" s="197"/>
      <c r="L1413" s="197"/>
      <c r="M1413" s="197"/>
      <c r="N1413" s="197"/>
      <c r="O1413" s="197"/>
      <c r="P1413" s="212"/>
    </row>
    <row r="1414" spans="3:16" x14ac:dyDescent="0.2">
      <c r="C1414" s="197"/>
      <c r="D1414" s="197"/>
      <c r="E1414" s="197"/>
      <c r="F1414" s="197"/>
      <c r="G1414" s="197"/>
      <c r="H1414" s="197"/>
      <c r="I1414" s="197"/>
      <c r="J1414" s="197"/>
      <c r="K1414" s="197"/>
      <c r="L1414" s="197"/>
      <c r="M1414" s="197"/>
      <c r="N1414" s="197"/>
      <c r="O1414" s="197"/>
      <c r="P1414" s="212"/>
    </row>
    <row r="1415" spans="3:16" x14ac:dyDescent="0.2">
      <c r="C1415" s="197"/>
      <c r="D1415" s="197"/>
      <c r="E1415" s="197"/>
      <c r="F1415" s="197"/>
      <c r="G1415" s="197"/>
      <c r="H1415" s="197"/>
      <c r="I1415" s="197"/>
      <c r="J1415" s="197"/>
      <c r="K1415" s="197"/>
      <c r="L1415" s="197"/>
      <c r="M1415" s="197"/>
      <c r="N1415" s="197"/>
      <c r="O1415" s="197"/>
      <c r="P1415" s="212"/>
    </row>
    <row r="1416" spans="3:16" x14ac:dyDescent="0.2">
      <c r="C1416" s="197"/>
      <c r="D1416" s="197"/>
      <c r="E1416" s="197"/>
      <c r="F1416" s="197"/>
      <c r="G1416" s="197"/>
      <c r="H1416" s="197"/>
      <c r="I1416" s="197"/>
      <c r="J1416" s="197"/>
      <c r="K1416" s="197"/>
      <c r="L1416" s="197"/>
      <c r="M1416" s="197"/>
      <c r="N1416" s="197"/>
      <c r="O1416" s="197"/>
      <c r="P1416" s="212"/>
    </row>
    <row r="1417" spans="3:16" x14ac:dyDescent="0.2">
      <c r="C1417" s="197"/>
      <c r="D1417" s="197"/>
      <c r="E1417" s="197"/>
      <c r="F1417" s="197"/>
      <c r="G1417" s="197"/>
      <c r="H1417" s="197"/>
      <c r="I1417" s="197"/>
      <c r="J1417" s="197"/>
      <c r="K1417" s="197"/>
      <c r="L1417" s="197"/>
      <c r="M1417" s="197"/>
      <c r="N1417" s="197"/>
      <c r="O1417" s="197"/>
      <c r="P1417" s="212"/>
    </row>
    <row r="1418" spans="3:16" x14ac:dyDescent="0.2">
      <c r="C1418" s="197"/>
      <c r="D1418" s="197"/>
      <c r="E1418" s="197"/>
      <c r="F1418" s="197"/>
      <c r="G1418" s="197"/>
      <c r="H1418" s="197"/>
      <c r="I1418" s="197"/>
      <c r="J1418" s="197"/>
      <c r="K1418" s="197"/>
      <c r="L1418" s="197"/>
      <c r="M1418" s="197"/>
      <c r="N1418" s="197"/>
      <c r="O1418" s="197"/>
      <c r="P1418" s="212"/>
    </row>
    <row r="1419" spans="3:16" x14ac:dyDescent="0.2">
      <c r="C1419" s="197"/>
      <c r="D1419" s="197"/>
      <c r="E1419" s="197"/>
      <c r="F1419" s="197"/>
      <c r="G1419" s="197"/>
      <c r="H1419" s="197"/>
      <c r="I1419" s="197"/>
      <c r="J1419" s="197"/>
      <c r="K1419" s="197"/>
      <c r="L1419" s="197"/>
      <c r="M1419" s="197"/>
      <c r="N1419" s="197"/>
      <c r="O1419" s="197"/>
      <c r="P1419" s="212"/>
    </row>
    <row r="1420" spans="3:16" x14ac:dyDescent="0.2">
      <c r="C1420" s="197"/>
      <c r="D1420" s="197"/>
      <c r="E1420" s="197"/>
      <c r="F1420" s="197"/>
      <c r="G1420" s="197"/>
      <c r="H1420" s="197"/>
      <c r="I1420" s="197"/>
      <c r="J1420" s="197"/>
      <c r="K1420" s="197"/>
      <c r="L1420" s="197"/>
      <c r="M1420" s="197"/>
      <c r="N1420" s="197"/>
      <c r="O1420" s="197"/>
      <c r="P1420" s="212"/>
    </row>
    <row r="1421" spans="3:16" x14ac:dyDescent="0.2">
      <c r="C1421" s="197"/>
      <c r="D1421" s="197"/>
      <c r="E1421" s="197"/>
      <c r="F1421" s="197"/>
      <c r="G1421" s="197"/>
      <c r="H1421" s="197"/>
      <c r="I1421" s="197"/>
      <c r="J1421" s="197"/>
      <c r="K1421" s="197"/>
      <c r="L1421" s="197"/>
      <c r="M1421" s="197"/>
      <c r="N1421" s="197"/>
      <c r="O1421" s="197"/>
      <c r="P1421" s="212"/>
    </row>
    <row r="1422" spans="3:16" x14ac:dyDescent="0.2">
      <c r="C1422" s="197"/>
      <c r="D1422" s="197"/>
      <c r="E1422" s="197"/>
      <c r="F1422" s="197"/>
      <c r="G1422" s="197"/>
      <c r="H1422" s="197"/>
      <c r="I1422" s="197"/>
      <c r="J1422" s="197"/>
      <c r="K1422" s="197"/>
      <c r="L1422" s="197"/>
      <c r="M1422" s="197"/>
      <c r="N1422" s="197"/>
      <c r="O1422" s="197"/>
      <c r="P1422" s="212"/>
    </row>
    <row r="1423" spans="3:16" x14ac:dyDescent="0.2">
      <c r="C1423" s="197"/>
      <c r="D1423" s="197"/>
      <c r="E1423" s="197"/>
      <c r="F1423" s="197"/>
      <c r="G1423" s="197"/>
      <c r="H1423" s="197"/>
      <c r="I1423" s="197"/>
      <c r="J1423" s="197"/>
      <c r="K1423" s="197"/>
      <c r="L1423" s="197"/>
      <c r="M1423" s="197"/>
      <c r="N1423" s="197"/>
      <c r="O1423" s="197"/>
      <c r="P1423" s="212"/>
    </row>
    <row r="1424" spans="3:16" x14ac:dyDescent="0.2">
      <c r="C1424" s="197"/>
      <c r="D1424" s="197"/>
      <c r="E1424" s="197"/>
      <c r="F1424" s="197"/>
      <c r="G1424" s="197"/>
      <c r="H1424" s="197"/>
      <c r="I1424" s="197"/>
      <c r="J1424" s="197"/>
      <c r="K1424" s="197"/>
      <c r="L1424" s="197"/>
      <c r="M1424" s="197"/>
      <c r="N1424" s="197"/>
      <c r="O1424" s="197"/>
      <c r="P1424" s="212"/>
    </row>
    <row r="1425" spans="3:16" x14ac:dyDescent="0.2">
      <c r="C1425" s="197"/>
      <c r="D1425" s="197"/>
      <c r="E1425" s="197"/>
      <c r="F1425" s="197"/>
      <c r="G1425" s="197"/>
      <c r="H1425" s="197"/>
      <c r="I1425" s="197"/>
      <c r="J1425" s="197"/>
      <c r="K1425" s="197"/>
      <c r="L1425" s="197"/>
      <c r="M1425" s="197"/>
      <c r="N1425" s="197"/>
      <c r="O1425" s="197"/>
      <c r="P1425" s="212"/>
    </row>
    <row r="1426" spans="3:16" x14ac:dyDescent="0.2">
      <c r="C1426" s="197"/>
      <c r="D1426" s="197"/>
      <c r="E1426" s="197"/>
      <c r="F1426" s="197"/>
      <c r="G1426" s="197"/>
      <c r="H1426" s="197"/>
      <c r="I1426" s="197"/>
      <c r="J1426" s="197"/>
      <c r="K1426" s="197"/>
      <c r="L1426" s="197"/>
      <c r="M1426" s="197"/>
      <c r="N1426" s="197"/>
      <c r="O1426" s="197"/>
      <c r="P1426" s="212"/>
    </row>
    <row r="1427" spans="3:16" x14ac:dyDescent="0.2">
      <c r="C1427" s="197"/>
      <c r="D1427" s="197"/>
      <c r="E1427" s="197"/>
      <c r="F1427" s="197"/>
      <c r="G1427" s="197"/>
      <c r="H1427" s="197"/>
      <c r="I1427" s="197"/>
      <c r="J1427" s="197"/>
      <c r="K1427" s="197"/>
      <c r="L1427" s="197"/>
      <c r="M1427" s="197"/>
      <c r="N1427" s="197"/>
      <c r="O1427" s="197"/>
      <c r="P1427" s="212"/>
    </row>
    <row r="1428" spans="3:16" x14ac:dyDescent="0.2">
      <c r="C1428" s="197"/>
      <c r="D1428" s="197"/>
      <c r="E1428" s="197"/>
      <c r="F1428" s="197"/>
      <c r="G1428" s="197"/>
      <c r="H1428" s="197"/>
      <c r="I1428" s="197"/>
      <c r="J1428" s="197"/>
      <c r="K1428" s="197"/>
      <c r="L1428" s="197"/>
      <c r="M1428" s="197"/>
      <c r="N1428" s="197"/>
      <c r="O1428" s="197"/>
      <c r="P1428" s="212"/>
    </row>
    <row r="1429" spans="3:16" x14ac:dyDescent="0.2">
      <c r="C1429" s="197"/>
      <c r="D1429" s="197"/>
      <c r="E1429" s="197"/>
      <c r="F1429" s="197"/>
      <c r="G1429" s="197"/>
      <c r="H1429" s="197"/>
      <c r="I1429" s="197"/>
      <c r="J1429" s="197"/>
      <c r="K1429" s="197"/>
      <c r="L1429" s="197"/>
      <c r="M1429" s="197"/>
      <c r="N1429" s="197"/>
      <c r="O1429" s="197"/>
      <c r="P1429" s="212"/>
    </row>
    <row r="1430" spans="3:16" x14ac:dyDescent="0.2">
      <c r="C1430" s="197"/>
      <c r="D1430" s="197"/>
      <c r="E1430" s="197"/>
      <c r="F1430" s="197"/>
      <c r="G1430" s="197"/>
      <c r="H1430" s="197"/>
      <c r="I1430" s="197"/>
      <c r="J1430" s="197"/>
      <c r="K1430" s="197"/>
      <c r="L1430" s="197"/>
      <c r="M1430" s="197"/>
      <c r="N1430" s="197"/>
      <c r="O1430" s="197"/>
      <c r="P1430" s="212"/>
    </row>
    <row r="1431" spans="3:16" x14ac:dyDescent="0.2">
      <c r="C1431" s="197"/>
      <c r="D1431" s="197"/>
      <c r="E1431" s="197"/>
      <c r="F1431" s="197"/>
      <c r="G1431" s="197"/>
      <c r="H1431" s="197"/>
      <c r="I1431" s="197"/>
      <c r="J1431" s="197"/>
      <c r="K1431" s="197"/>
      <c r="L1431" s="197"/>
      <c r="M1431" s="197"/>
      <c r="N1431" s="197"/>
      <c r="O1431" s="197"/>
      <c r="P1431" s="212"/>
    </row>
    <row r="1432" spans="3:16" x14ac:dyDescent="0.2">
      <c r="C1432" s="197"/>
      <c r="D1432" s="197"/>
      <c r="E1432" s="197"/>
      <c r="F1432" s="197"/>
      <c r="G1432" s="197"/>
      <c r="H1432" s="197"/>
      <c r="I1432" s="197"/>
      <c r="J1432" s="197"/>
      <c r="K1432" s="197"/>
      <c r="L1432" s="197"/>
      <c r="M1432" s="197"/>
      <c r="N1432" s="197"/>
      <c r="O1432" s="197"/>
      <c r="P1432" s="212"/>
    </row>
    <row r="1433" spans="3:16" x14ac:dyDescent="0.2">
      <c r="C1433" s="197"/>
      <c r="D1433" s="197"/>
      <c r="E1433" s="197"/>
      <c r="F1433" s="197"/>
      <c r="G1433" s="197"/>
      <c r="H1433" s="197"/>
      <c r="I1433" s="197"/>
      <c r="J1433" s="197"/>
      <c r="K1433" s="197"/>
      <c r="L1433" s="197"/>
      <c r="M1433" s="197"/>
      <c r="N1433" s="197"/>
      <c r="O1433" s="197"/>
      <c r="P1433" s="212"/>
    </row>
    <row r="1434" spans="3:16" x14ac:dyDescent="0.2">
      <c r="C1434" s="197"/>
      <c r="D1434" s="197"/>
      <c r="E1434" s="197"/>
      <c r="F1434" s="197"/>
      <c r="G1434" s="197"/>
      <c r="H1434" s="197"/>
      <c r="I1434" s="197"/>
      <c r="J1434" s="197"/>
      <c r="K1434" s="197"/>
      <c r="L1434" s="197"/>
      <c r="M1434" s="197"/>
      <c r="N1434" s="197"/>
      <c r="O1434" s="197"/>
      <c r="P1434" s="212"/>
    </row>
    <row r="1435" spans="3:16" x14ac:dyDescent="0.2">
      <c r="C1435" s="197"/>
      <c r="D1435" s="197"/>
      <c r="E1435" s="197"/>
      <c r="F1435" s="197"/>
      <c r="G1435" s="197"/>
      <c r="H1435" s="197"/>
      <c r="I1435" s="197"/>
      <c r="J1435" s="197"/>
      <c r="K1435" s="197"/>
      <c r="L1435" s="197"/>
      <c r="M1435" s="197"/>
      <c r="N1435" s="197"/>
      <c r="O1435" s="197"/>
      <c r="P1435" s="212"/>
    </row>
    <row r="1436" spans="3:16" x14ac:dyDescent="0.2">
      <c r="C1436" s="197"/>
      <c r="D1436" s="197"/>
      <c r="E1436" s="197"/>
      <c r="F1436" s="197"/>
      <c r="G1436" s="197"/>
      <c r="H1436" s="197"/>
      <c r="I1436" s="197"/>
      <c r="J1436" s="197"/>
      <c r="K1436" s="197"/>
      <c r="L1436" s="197"/>
      <c r="M1436" s="197"/>
      <c r="N1436" s="197"/>
      <c r="O1436" s="197"/>
      <c r="P1436" s="212"/>
    </row>
    <row r="1437" spans="3:16" x14ac:dyDescent="0.2">
      <c r="C1437" s="197"/>
      <c r="D1437" s="197"/>
      <c r="E1437" s="197"/>
      <c r="F1437" s="197"/>
      <c r="G1437" s="197"/>
      <c r="H1437" s="197"/>
      <c r="I1437" s="197"/>
      <c r="J1437" s="197"/>
      <c r="K1437" s="197"/>
      <c r="L1437" s="197"/>
      <c r="M1437" s="197"/>
      <c r="N1437" s="197"/>
      <c r="O1437" s="197"/>
      <c r="P1437" s="212"/>
    </row>
    <row r="1438" spans="3:16" x14ac:dyDescent="0.2">
      <c r="C1438" s="197"/>
      <c r="D1438" s="197"/>
      <c r="E1438" s="197"/>
      <c r="F1438" s="197"/>
      <c r="G1438" s="197"/>
      <c r="H1438" s="197"/>
      <c r="I1438" s="197"/>
      <c r="J1438" s="197"/>
      <c r="K1438" s="197"/>
      <c r="L1438" s="197"/>
      <c r="M1438" s="197"/>
      <c r="N1438" s="197"/>
      <c r="O1438" s="197"/>
      <c r="P1438" s="212"/>
    </row>
    <row r="1439" spans="3:16" x14ac:dyDescent="0.2">
      <c r="C1439" s="197"/>
      <c r="D1439" s="197"/>
      <c r="E1439" s="197"/>
      <c r="F1439" s="197"/>
      <c r="G1439" s="197"/>
      <c r="H1439" s="197"/>
      <c r="I1439" s="197"/>
      <c r="J1439" s="197"/>
      <c r="K1439" s="197"/>
      <c r="L1439" s="197"/>
      <c r="M1439" s="197"/>
      <c r="N1439" s="197"/>
      <c r="O1439" s="197"/>
      <c r="P1439" s="212"/>
    </row>
    <row r="1440" spans="3:16" x14ac:dyDescent="0.2">
      <c r="C1440" s="197"/>
      <c r="D1440" s="197"/>
      <c r="E1440" s="197"/>
      <c r="F1440" s="197"/>
      <c r="G1440" s="197"/>
      <c r="H1440" s="197"/>
      <c r="I1440" s="197"/>
      <c r="J1440" s="197"/>
      <c r="K1440" s="197"/>
      <c r="L1440" s="197"/>
      <c r="M1440" s="197"/>
      <c r="N1440" s="197"/>
      <c r="O1440" s="197"/>
      <c r="P1440" s="212"/>
    </row>
    <row r="1441" spans="3:16" x14ac:dyDescent="0.2">
      <c r="C1441" s="197"/>
      <c r="D1441" s="197"/>
      <c r="E1441" s="197"/>
      <c r="F1441" s="197"/>
      <c r="G1441" s="197"/>
      <c r="H1441" s="197"/>
      <c r="I1441" s="197"/>
      <c r="J1441" s="197"/>
      <c r="K1441" s="197"/>
      <c r="L1441" s="197"/>
      <c r="M1441" s="197"/>
      <c r="N1441" s="197"/>
      <c r="O1441" s="197"/>
      <c r="P1441" s="212"/>
    </row>
    <row r="1442" spans="3:16" x14ac:dyDescent="0.2">
      <c r="C1442" s="197"/>
      <c r="D1442" s="197"/>
      <c r="E1442" s="197"/>
      <c r="F1442" s="197"/>
      <c r="G1442" s="197"/>
      <c r="H1442" s="197"/>
      <c r="I1442" s="197"/>
      <c r="J1442" s="197"/>
      <c r="K1442" s="197"/>
      <c r="L1442" s="197"/>
      <c r="M1442" s="197"/>
      <c r="N1442" s="197"/>
      <c r="O1442" s="197"/>
      <c r="P1442" s="212"/>
    </row>
    <row r="1443" spans="3:16" x14ac:dyDescent="0.2">
      <c r="C1443" s="197"/>
      <c r="D1443" s="197"/>
      <c r="E1443" s="197"/>
      <c r="F1443" s="197"/>
      <c r="G1443" s="197"/>
      <c r="H1443" s="197"/>
      <c r="I1443" s="197"/>
      <c r="J1443" s="197"/>
      <c r="K1443" s="197"/>
      <c r="L1443" s="197"/>
      <c r="M1443" s="197"/>
      <c r="N1443" s="197"/>
      <c r="O1443" s="197"/>
      <c r="P1443" s="212"/>
    </row>
    <row r="1444" spans="3:16" x14ac:dyDescent="0.2">
      <c r="C1444" s="197"/>
      <c r="D1444" s="197"/>
      <c r="E1444" s="197"/>
      <c r="F1444" s="197"/>
      <c r="G1444" s="197"/>
      <c r="H1444" s="197"/>
      <c r="I1444" s="197"/>
      <c r="J1444" s="197"/>
      <c r="K1444" s="197"/>
      <c r="L1444" s="197"/>
      <c r="M1444" s="197"/>
      <c r="N1444" s="197"/>
      <c r="O1444" s="197"/>
      <c r="P1444" s="212"/>
    </row>
    <row r="1445" spans="3:16" x14ac:dyDescent="0.2">
      <c r="C1445" s="197"/>
      <c r="D1445" s="197"/>
      <c r="E1445" s="197"/>
      <c r="F1445" s="197"/>
      <c r="G1445" s="197"/>
      <c r="H1445" s="197"/>
      <c r="I1445" s="197"/>
      <c r="J1445" s="197"/>
      <c r="K1445" s="197"/>
      <c r="L1445" s="197"/>
      <c r="M1445" s="197"/>
      <c r="N1445" s="197"/>
      <c r="O1445" s="197"/>
      <c r="P1445" s="212"/>
    </row>
    <row r="1446" spans="3:16" x14ac:dyDescent="0.2">
      <c r="C1446" s="197"/>
      <c r="D1446" s="197"/>
      <c r="E1446" s="197"/>
      <c r="F1446" s="197"/>
      <c r="G1446" s="197"/>
      <c r="H1446" s="197"/>
      <c r="I1446" s="197"/>
      <c r="J1446" s="197"/>
      <c r="K1446" s="197"/>
      <c r="L1446" s="197"/>
      <c r="M1446" s="197"/>
      <c r="N1446" s="197"/>
      <c r="O1446" s="197"/>
      <c r="P1446" s="212"/>
    </row>
    <row r="1447" spans="3:16" x14ac:dyDescent="0.2">
      <c r="C1447" s="197"/>
      <c r="D1447" s="197"/>
      <c r="E1447" s="197"/>
      <c r="F1447" s="197"/>
      <c r="G1447" s="197"/>
      <c r="H1447" s="197"/>
      <c r="I1447" s="197"/>
      <c r="J1447" s="197"/>
      <c r="K1447" s="197"/>
      <c r="L1447" s="197"/>
      <c r="M1447" s="197"/>
      <c r="N1447" s="197"/>
      <c r="O1447" s="197"/>
      <c r="P1447" s="212"/>
    </row>
    <row r="1448" spans="3:16" x14ac:dyDescent="0.2">
      <c r="C1448" s="197"/>
      <c r="D1448" s="197"/>
      <c r="E1448" s="197"/>
      <c r="F1448" s="197"/>
      <c r="G1448" s="197"/>
      <c r="H1448" s="197"/>
      <c r="I1448" s="197"/>
      <c r="J1448" s="197"/>
      <c r="K1448" s="197"/>
      <c r="L1448" s="197"/>
      <c r="M1448" s="197"/>
      <c r="N1448" s="197"/>
      <c r="O1448" s="197"/>
      <c r="P1448" s="212"/>
    </row>
    <row r="1449" spans="3:16" x14ac:dyDescent="0.2">
      <c r="C1449" s="197"/>
      <c r="D1449" s="197"/>
      <c r="E1449" s="197"/>
      <c r="F1449" s="197"/>
      <c r="G1449" s="197"/>
      <c r="H1449" s="197"/>
      <c r="I1449" s="197"/>
      <c r="J1449" s="197"/>
      <c r="K1449" s="197"/>
      <c r="L1449" s="197"/>
      <c r="M1449" s="197"/>
      <c r="N1449" s="197"/>
      <c r="O1449" s="197"/>
      <c r="P1449" s="212"/>
    </row>
    <row r="1450" spans="3:16" x14ac:dyDescent="0.2">
      <c r="C1450" s="197"/>
      <c r="D1450" s="197"/>
      <c r="E1450" s="197"/>
      <c r="F1450" s="197"/>
      <c r="G1450" s="197"/>
      <c r="H1450" s="197"/>
      <c r="I1450" s="197"/>
      <c r="J1450" s="197"/>
      <c r="K1450" s="197"/>
      <c r="L1450" s="197"/>
      <c r="M1450" s="197"/>
      <c r="N1450" s="197"/>
      <c r="O1450" s="197"/>
      <c r="P1450" s="212"/>
    </row>
    <row r="1451" spans="3:16" x14ac:dyDescent="0.2">
      <c r="C1451" s="197"/>
      <c r="D1451" s="197"/>
      <c r="E1451" s="197"/>
      <c r="F1451" s="197"/>
      <c r="G1451" s="197"/>
      <c r="H1451" s="197"/>
      <c r="I1451" s="197"/>
      <c r="J1451" s="197"/>
      <c r="K1451" s="197"/>
      <c r="L1451" s="197"/>
      <c r="M1451" s="197"/>
      <c r="N1451" s="197"/>
      <c r="O1451" s="197"/>
      <c r="P1451" s="212"/>
    </row>
    <row r="1452" spans="3:16" x14ac:dyDescent="0.2">
      <c r="C1452" s="197"/>
      <c r="D1452" s="197"/>
      <c r="E1452" s="197"/>
      <c r="F1452" s="197"/>
      <c r="G1452" s="197"/>
      <c r="H1452" s="197"/>
      <c r="I1452" s="197"/>
      <c r="J1452" s="197"/>
      <c r="K1452" s="197"/>
      <c r="L1452" s="197"/>
      <c r="M1452" s="197"/>
      <c r="N1452" s="197"/>
      <c r="O1452" s="197"/>
      <c r="P1452" s="212"/>
    </row>
    <row r="1453" spans="3:16" x14ac:dyDescent="0.2">
      <c r="C1453" s="197"/>
      <c r="D1453" s="197"/>
      <c r="E1453" s="197"/>
      <c r="F1453" s="197"/>
      <c r="G1453" s="197"/>
      <c r="H1453" s="197"/>
      <c r="I1453" s="197"/>
      <c r="J1453" s="197"/>
      <c r="K1453" s="197"/>
      <c r="L1453" s="197"/>
      <c r="M1453" s="197"/>
      <c r="N1453" s="197"/>
      <c r="O1453" s="197"/>
      <c r="P1453" s="212"/>
    </row>
    <row r="1454" spans="3:16" x14ac:dyDescent="0.2">
      <c r="C1454" s="197"/>
      <c r="D1454" s="197"/>
      <c r="E1454" s="197"/>
      <c r="F1454" s="197"/>
      <c r="G1454" s="197"/>
      <c r="H1454" s="197"/>
      <c r="I1454" s="197"/>
      <c r="J1454" s="197"/>
      <c r="K1454" s="197"/>
      <c r="L1454" s="197"/>
      <c r="M1454" s="197"/>
      <c r="N1454" s="197"/>
      <c r="O1454" s="197"/>
      <c r="P1454" s="212"/>
    </row>
    <row r="1455" spans="3:16" x14ac:dyDescent="0.2">
      <c r="C1455" s="197"/>
      <c r="D1455" s="197"/>
      <c r="E1455" s="197"/>
      <c r="F1455" s="197"/>
      <c r="G1455" s="197"/>
      <c r="H1455" s="197"/>
      <c r="I1455" s="197"/>
      <c r="J1455" s="197"/>
      <c r="K1455" s="197"/>
      <c r="L1455" s="197"/>
      <c r="M1455" s="197"/>
      <c r="N1455" s="197"/>
      <c r="O1455" s="197"/>
      <c r="P1455" s="212"/>
    </row>
    <row r="1456" spans="3:16" x14ac:dyDescent="0.2">
      <c r="C1456" s="197"/>
      <c r="D1456" s="197"/>
      <c r="E1456" s="197"/>
      <c r="F1456" s="197"/>
      <c r="G1456" s="197"/>
      <c r="H1456" s="197"/>
      <c r="I1456" s="197"/>
      <c r="J1456" s="197"/>
      <c r="K1456" s="197"/>
      <c r="L1456" s="197"/>
      <c r="M1456" s="197"/>
      <c r="N1456" s="197"/>
      <c r="O1456" s="197"/>
      <c r="P1456" s="212"/>
    </row>
    <row r="1457" spans="3:16" x14ac:dyDescent="0.2">
      <c r="C1457" s="197"/>
      <c r="D1457" s="197"/>
      <c r="E1457" s="197"/>
      <c r="F1457" s="197"/>
      <c r="G1457" s="197"/>
      <c r="H1457" s="197"/>
      <c r="I1457" s="197"/>
      <c r="J1457" s="197"/>
      <c r="K1457" s="197"/>
      <c r="L1457" s="197"/>
      <c r="M1457" s="197"/>
      <c r="N1457" s="197"/>
      <c r="O1457" s="197"/>
      <c r="P1457" s="212"/>
    </row>
    <row r="1458" spans="3:16" x14ac:dyDescent="0.2">
      <c r="C1458" s="197"/>
      <c r="D1458" s="197"/>
      <c r="E1458" s="197"/>
      <c r="F1458" s="197"/>
      <c r="G1458" s="197"/>
      <c r="H1458" s="197"/>
      <c r="I1458" s="197"/>
      <c r="J1458" s="197"/>
      <c r="K1458" s="197"/>
      <c r="L1458" s="197"/>
      <c r="M1458" s="197"/>
      <c r="N1458" s="197"/>
      <c r="O1458" s="197"/>
      <c r="P1458" s="212"/>
    </row>
    <row r="1459" spans="3:16" x14ac:dyDescent="0.2">
      <c r="C1459" s="197"/>
      <c r="D1459" s="197"/>
      <c r="E1459" s="197"/>
      <c r="F1459" s="197"/>
      <c r="G1459" s="197"/>
      <c r="H1459" s="197"/>
      <c r="I1459" s="197"/>
      <c r="J1459" s="197"/>
      <c r="K1459" s="197"/>
      <c r="L1459" s="197"/>
      <c r="M1459" s="197"/>
      <c r="N1459" s="197"/>
      <c r="O1459" s="197"/>
      <c r="P1459" s="212"/>
    </row>
    <row r="1460" spans="3:16" x14ac:dyDescent="0.2">
      <c r="C1460" s="197"/>
      <c r="D1460" s="197"/>
      <c r="E1460" s="197"/>
      <c r="F1460" s="197"/>
      <c r="G1460" s="197"/>
      <c r="H1460" s="197"/>
      <c r="I1460" s="197"/>
      <c r="J1460" s="197"/>
      <c r="K1460" s="197"/>
      <c r="L1460" s="197"/>
      <c r="M1460" s="197"/>
      <c r="N1460" s="197"/>
      <c r="O1460" s="197"/>
      <c r="P1460" s="212"/>
    </row>
    <row r="1461" spans="3:16" x14ac:dyDescent="0.2">
      <c r="C1461" s="197"/>
      <c r="D1461" s="197"/>
      <c r="E1461" s="197"/>
      <c r="F1461" s="197"/>
      <c r="G1461" s="197"/>
      <c r="H1461" s="197"/>
      <c r="I1461" s="197"/>
      <c r="J1461" s="197"/>
      <c r="K1461" s="197"/>
      <c r="L1461" s="197"/>
      <c r="M1461" s="197"/>
      <c r="N1461" s="197"/>
      <c r="O1461" s="197"/>
      <c r="P1461" s="212"/>
    </row>
    <row r="1462" spans="3:16" x14ac:dyDescent="0.2">
      <c r="C1462" s="197"/>
      <c r="D1462" s="197"/>
      <c r="E1462" s="197"/>
      <c r="F1462" s="197"/>
      <c r="G1462" s="197"/>
      <c r="H1462" s="197"/>
      <c r="I1462" s="197"/>
      <c r="J1462" s="197"/>
      <c r="K1462" s="197"/>
      <c r="L1462" s="197"/>
      <c r="M1462" s="197"/>
      <c r="N1462" s="197"/>
      <c r="O1462" s="197"/>
      <c r="P1462" s="212"/>
    </row>
    <row r="1463" spans="3:16" x14ac:dyDescent="0.2">
      <c r="C1463" s="197"/>
      <c r="D1463" s="197"/>
      <c r="E1463" s="197"/>
      <c r="F1463" s="197"/>
      <c r="G1463" s="197"/>
      <c r="H1463" s="197"/>
      <c r="I1463" s="197"/>
      <c r="J1463" s="197"/>
      <c r="K1463" s="197"/>
      <c r="L1463" s="197"/>
      <c r="M1463" s="197"/>
      <c r="N1463" s="197"/>
      <c r="O1463" s="197"/>
      <c r="P1463" s="212"/>
    </row>
    <row r="1464" spans="3:16" x14ac:dyDescent="0.2">
      <c r="C1464" s="197"/>
      <c r="D1464" s="197"/>
      <c r="E1464" s="197"/>
      <c r="F1464" s="197"/>
      <c r="G1464" s="197"/>
      <c r="H1464" s="197"/>
      <c r="I1464" s="197"/>
      <c r="J1464" s="197"/>
      <c r="K1464" s="197"/>
      <c r="L1464" s="197"/>
      <c r="M1464" s="197"/>
      <c r="N1464" s="197"/>
      <c r="O1464" s="197"/>
      <c r="P1464" s="212"/>
    </row>
    <row r="1465" spans="3:16" x14ac:dyDescent="0.2">
      <c r="C1465" s="197"/>
      <c r="D1465" s="197"/>
      <c r="E1465" s="197"/>
      <c r="F1465" s="197"/>
      <c r="G1465" s="197"/>
      <c r="H1465" s="197"/>
      <c r="I1465" s="197"/>
      <c r="J1465" s="197"/>
      <c r="K1465" s="197"/>
      <c r="L1465" s="197"/>
      <c r="M1465" s="197"/>
      <c r="N1465" s="197"/>
      <c r="O1465" s="197"/>
      <c r="P1465" s="212"/>
    </row>
    <row r="1466" spans="3:16" x14ac:dyDescent="0.2">
      <c r="C1466" s="197"/>
      <c r="D1466" s="197"/>
      <c r="E1466" s="197"/>
      <c r="F1466" s="197"/>
      <c r="G1466" s="197"/>
      <c r="H1466" s="197"/>
      <c r="I1466" s="197"/>
      <c r="J1466" s="197"/>
      <c r="K1466" s="197"/>
      <c r="L1466" s="197"/>
      <c r="M1466" s="197"/>
      <c r="N1466" s="197"/>
      <c r="O1466" s="197"/>
      <c r="P1466" s="212"/>
    </row>
    <row r="1467" spans="3:16" x14ac:dyDescent="0.2">
      <c r="C1467" s="197"/>
      <c r="D1467" s="197"/>
      <c r="E1467" s="197"/>
      <c r="F1467" s="197"/>
      <c r="G1467" s="197"/>
      <c r="H1467" s="197"/>
      <c r="I1467" s="197"/>
      <c r="J1467" s="197"/>
      <c r="K1467" s="197"/>
      <c r="L1467" s="197"/>
      <c r="M1467" s="197"/>
      <c r="N1467" s="197"/>
      <c r="O1467" s="197"/>
      <c r="P1467" s="212"/>
    </row>
    <row r="1468" spans="3:16" x14ac:dyDescent="0.2">
      <c r="C1468" s="197"/>
      <c r="D1468" s="197"/>
      <c r="E1468" s="197"/>
      <c r="F1468" s="197"/>
      <c r="G1468" s="197"/>
      <c r="H1468" s="197"/>
      <c r="I1468" s="197"/>
      <c r="J1468" s="197"/>
      <c r="K1468" s="197"/>
      <c r="L1468" s="197"/>
      <c r="M1468" s="197"/>
      <c r="N1468" s="197"/>
      <c r="O1468" s="197"/>
      <c r="P1468" s="212"/>
    </row>
    <row r="1469" spans="3:16" x14ac:dyDescent="0.2">
      <c r="C1469" s="197"/>
      <c r="D1469" s="197"/>
      <c r="E1469" s="197"/>
      <c r="F1469" s="197"/>
      <c r="G1469" s="197"/>
      <c r="H1469" s="197"/>
      <c r="I1469" s="197"/>
      <c r="J1469" s="197"/>
      <c r="K1469" s="197"/>
      <c r="L1469" s="197"/>
      <c r="M1469" s="197"/>
      <c r="N1469" s="197"/>
      <c r="O1469" s="197"/>
      <c r="P1469" s="212"/>
    </row>
    <row r="1470" spans="3:16" x14ac:dyDescent="0.2">
      <c r="C1470" s="197"/>
      <c r="D1470" s="197"/>
      <c r="E1470" s="197"/>
      <c r="F1470" s="197"/>
      <c r="G1470" s="197"/>
      <c r="H1470" s="197"/>
      <c r="I1470" s="197"/>
      <c r="J1470" s="197"/>
      <c r="K1470" s="197"/>
      <c r="L1470" s="197"/>
      <c r="M1470" s="197"/>
      <c r="N1470" s="197"/>
      <c r="O1470" s="197"/>
      <c r="P1470" s="212"/>
    </row>
    <row r="1471" spans="3:16" x14ac:dyDescent="0.2">
      <c r="C1471" s="197"/>
      <c r="D1471" s="197"/>
      <c r="E1471" s="197"/>
      <c r="F1471" s="197"/>
      <c r="G1471" s="197"/>
      <c r="H1471" s="197"/>
      <c r="I1471" s="197"/>
      <c r="J1471" s="197"/>
      <c r="K1471" s="197"/>
      <c r="L1471" s="197"/>
      <c r="M1471" s="197"/>
      <c r="N1471" s="197"/>
      <c r="O1471" s="197"/>
      <c r="P1471" s="212"/>
    </row>
    <row r="1472" spans="3:16" x14ac:dyDescent="0.2">
      <c r="C1472" s="197"/>
      <c r="D1472" s="197"/>
      <c r="E1472" s="197"/>
      <c r="F1472" s="197"/>
      <c r="G1472" s="197"/>
      <c r="H1472" s="197"/>
      <c r="I1472" s="197"/>
      <c r="J1472" s="197"/>
      <c r="K1472" s="197"/>
      <c r="L1472" s="197"/>
      <c r="M1472" s="197"/>
      <c r="N1472" s="197"/>
      <c r="O1472" s="197"/>
      <c r="P1472" s="212"/>
    </row>
    <row r="1473" spans="3:16" x14ac:dyDescent="0.2">
      <c r="C1473" s="197"/>
      <c r="D1473" s="197"/>
      <c r="E1473" s="197"/>
      <c r="F1473" s="197"/>
      <c r="G1473" s="197"/>
      <c r="H1473" s="197"/>
      <c r="I1473" s="197"/>
      <c r="J1473" s="197"/>
      <c r="K1473" s="197"/>
      <c r="L1473" s="197"/>
      <c r="M1473" s="197"/>
      <c r="N1473" s="197"/>
      <c r="O1473" s="197"/>
      <c r="P1473" s="212"/>
    </row>
    <row r="1474" spans="3:16" x14ac:dyDescent="0.2">
      <c r="C1474" s="197"/>
      <c r="D1474" s="197"/>
      <c r="E1474" s="197"/>
      <c r="F1474" s="197"/>
      <c r="G1474" s="197"/>
      <c r="H1474" s="197"/>
      <c r="I1474" s="197"/>
      <c r="J1474" s="197"/>
      <c r="K1474" s="197"/>
      <c r="L1474" s="197"/>
      <c r="M1474" s="197"/>
      <c r="N1474" s="197"/>
      <c r="O1474" s="197"/>
      <c r="P1474" s="212"/>
    </row>
    <row r="1475" spans="3:16" x14ac:dyDescent="0.2">
      <c r="C1475" s="197"/>
      <c r="D1475" s="197"/>
      <c r="E1475" s="197"/>
      <c r="F1475" s="197"/>
      <c r="G1475" s="197"/>
      <c r="H1475" s="197"/>
      <c r="I1475" s="197"/>
      <c r="J1475" s="197"/>
      <c r="K1475" s="197"/>
      <c r="L1475" s="197"/>
      <c r="M1475" s="197"/>
      <c r="N1475" s="197"/>
      <c r="O1475" s="197"/>
      <c r="P1475" s="212"/>
    </row>
    <row r="1476" spans="3:16" x14ac:dyDescent="0.2">
      <c r="C1476" s="197"/>
      <c r="D1476" s="197"/>
      <c r="E1476" s="197"/>
      <c r="F1476" s="197"/>
      <c r="G1476" s="197"/>
      <c r="H1476" s="197"/>
      <c r="I1476" s="197"/>
      <c r="J1476" s="197"/>
      <c r="K1476" s="197"/>
      <c r="L1476" s="197"/>
      <c r="M1476" s="197"/>
      <c r="N1476" s="197"/>
      <c r="O1476" s="197"/>
      <c r="P1476" s="212"/>
    </row>
    <row r="1477" spans="3:16" x14ac:dyDescent="0.2">
      <c r="C1477" s="197"/>
      <c r="D1477" s="197"/>
      <c r="E1477" s="197"/>
      <c r="F1477" s="197"/>
      <c r="G1477" s="197"/>
      <c r="H1477" s="197"/>
      <c r="I1477" s="197"/>
      <c r="J1477" s="197"/>
      <c r="K1477" s="197"/>
      <c r="L1477" s="197"/>
      <c r="M1477" s="197"/>
      <c r="N1477" s="197"/>
      <c r="O1477" s="197"/>
      <c r="P1477" s="212"/>
    </row>
    <row r="1478" spans="3:16" x14ac:dyDescent="0.2">
      <c r="C1478" s="197"/>
      <c r="D1478" s="197"/>
      <c r="E1478" s="197"/>
      <c r="F1478" s="197"/>
      <c r="G1478" s="197"/>
      <c r="H1478" s="197"/>
      <c r="I1478" s="197"/>
      <c r="J1478" s="197"/>
      <c r="K1478" s="197"/>
      <c r="L1478" s="197"/>
      <c r="M1478" s="197"/>
      <c r="N1478" s="197"/>
      <c r="O1478" s="197"/>
      <c r="P1478" s="212"/>
    </row>
    <row r="1479" spans="3:16" x14ac:dyDescent="0.2">
      <c r="C1479" s="197"/>
      <c r="D1479" s="197"/>
      <c r="E1479" s="197"/>
      <c r="F1479" s="197"/>
      <c r="G1479" s="197"/>
      <c r="H1479" s="197"/>
      <c r="I1479" s="197"/>
      <c r="J1479" s="197"/>
      <c r="K1479" s="197"/>
      <c r="L1479" s="197"/>
      <c r="M1479" s="197"/>
      <c r="N1479" s="197"/>
      <c r="O1479" s="197"/>
      <c r="P1479" s="212"/>
    </row>
    <row r="1480" spans="3:16" x14ac:dyDescent="0.2">
      <c r="C1480" s="197"/>
      <c r="D1480" s="197"/>
      <c r="E1480" s="197"/>
      <c r="F1480" s="197"/>
      <c r="G1480" s="197"/>
      <c r="H1480" s="197"/>
      <c r="I1480" s="197"/>
      <c r="J1480" s="197"/>
      <c r="K1480" s="197"/>
      <c r="L1480" s="197"/>
      <c r="M1480" s="197"/>
      <c r="N1480" s="197"/>
      <c r="O1480" s="197"/>
      <c r="P1480" s="212"/>
    </row>
    <row r="1481" spans="3:16" x14ac:dyDescent="0.2">
      <c r="C1481" s="197"/>
      <c r="D1481" s="197"/>
      <c r="E1481" s="197"/>
      <c r="F1481" s="197"/>
      <c r="G1481" s="197"/>
      <c r="H1481" s="197"/>
      <c r="I1481" s="197"/>
      <c r="J1481" s="197"/>
      <c r="K1481" s="197"/>
      <c r="L1481" s="197"/>
      <c r="M1481" s="197"/>
      <c r="N1481" s="197"/>
      <c r="O1481" s="197"/>
      <c r="P1481" s="212"/>
    </row>
    <row r="1482" spans="3:16" x14ac:dyDescent="0.2">
      <c r="C1482" s="197"/>
      <c r="D1482" s="197"/>
      <c r="E1482" s="197"/>
      <c r="F1482" s="197"/>
      <c r="G1482" s="197"/>
      <c r="H1482" s="197"/>
      <c r="I1482" s="197"/>
      <c r="J1482" s="197"/>
      <c r="K1482" s="197"/>
      <c r="L1482" s="197"/>
      <c r="M1482" s="197"/>
      <c r="N1482" s="197"/>
      <c r="O1482" s="197"/>
      <c r="P1482" s="212"/>
    </row>
    <row r="1483" spans="3:16" x14ac:dyDescent="0.2">
      <c r="C1483" s="197"/>
      <c r="D1483" s="197"/>
      <c r="E1483" s="197"/>
      <c r="F1483" s="197"/>
      <c r="G1483" s="197"/>
      <c r="H1483" s="197"/>
      <c r="I1483" s="197"/>
      <c r="J1483" s="197"/>
      <c r="K1483" s="197"/>
      <c r="L1483" s="197"/>
      <c r="M1483" s="197"/>
      <c r="N1483" s="197"/>
      <c r="O1483" s="197"/>
      <c r="P1483" s="212"/>
    </row>
    <row r="1484" spans="3:16" x14ac:dyDescent="0.2">
      <c r="C1484" s="197"/>
      <c r="D1484" s="197"/>
      <c r="E1484" s="197"/>
      <c r="F1484" s="197"/>
      <c r="G1484" s="197"/>
      <c r="H1484" s="197"/>
      <c r="I1484" s="197"/>
      <c r="J1484" s="197"/>
      <c r="K1484" s="197"/>
      <c r="L1484" s="197"/>
      <c r="M1484" s="197"/>
      <c r="N1484" s="197"/>
      <c r="O1484" s="197"/>
      <c r="P1484" s="212"/>
    </row>
    <row r="1485" spans="3:16" x14ac:dyDescent="0.2">
      <c r="C1485" s="197"/>
      <c r="D1485" s="197"/>
      <c r="E1485" s="197"/>
      <c r="F1485" s="197"/>
      <c r="G1485" s="197"/>
      <c r="H1485" s="197"/>
      <c r="I1485" s="197"/>
      <c r="J1485" s="197"/>
      <c r="K1485" s="197"/>
      <c r="L1485" s="197"/>
      <c r="M1485" s="197"/>
      <c r="N1485" s="197"/>
      <c r="O1485" s="197"/>
      <c r="P1485" s="212"/>
    </row>
    <row r="1486" spans="3:16" x14ac:dyDescent="0.2">
      <c r="C1486" s="197"/>
      <c r="D1486" s="197"/>
      <c r="E1486" s="197"/>
      <c r="F1486" s="197"/>
      <c r="G1486" s="197"/>
      <c r="H1486" s="197"/>
      <c r="I1486" s="197"/>
      <c r="J1486" s="197"/>
      <c r="K1486" s="197"/>
      <c r="L1486" s="197"/>
      <c r="M1486" s="197"/>
      <c r="N1486" s="197"/>
      <c r="O1486" s="197"/>
      <c r="P1486" s="212"/>
    </row>
    <row r="1487" spans="3:16" x14ac:dyDescent="0.2">
      <c r="C1487" s="197"/>
      <c r="D1487" s="197"/>
      <c r="E1487" s="197"/>
      <c r="F1487" s="197"/>
      <c r="G1487" s="197"/>
      <c r="H1487" s="197"/>
      <c r="I1487" s="197"/>
      <c r="J1487" s="197"/>
      <c r="K1487" s="197"/>
      <c r="L1487" s="197"/>
      <c r="M1487" s="197"/>
      <c r="N1487" s="197"/>
      <c r="O1487" s="197"/>
      <c r="P1487" s="212"/>
    </row>
    <row r="1488" spans="3:16" x14ac:dyDescent="0.2">
      <c r="C1488" s="197"/>
      <c r="D1488" s="197"/>
      <c r="E1488" s="197"/>
      <c r="F1488" s="197"/>
      <c r="G1488" s="197"/>
      <c r="H1488" s="197"/>
      <c r="I1488" s="197"/>
      <c r="J1488" s="197"/>
      <c r="K1488" s="197"/>
      <c r="L1488" s="197"/>
      <c r="M1488" s="197"/>
      <c r="N1488" s="197"/>
      <c r="O1488" s="197"/>
      <c r="P1488" s="212"/>
    </row>
    <row r="1489" spans="3:16" x14ac:dyDescent="0.2">
      <c r="C1489" s="197"/>
      <c r="D1489" s="197"/>
      <c r="E1489" s="197"/>
      <c r="F1489" s="197"/>
      <c r="G1489" s="197"/>
      <c r="H1489" s="197"/>
      <c r="I1489" s="197"/>
      <c r="J1489" s="197"/>
      <c r="K1489" s="197"/>
      <c r="L1489" s="197"/>
      <c r="M1489" s="197"/>
      <c r="N1489" s="197"/>
      <c r="O1489" s="197"/>
      <c r="P1489" s="212"/>
    </row>
    <row r="1490" spans="3:16" x14ac:dyDescent="0.2">
      <c r="C1490" s="197"/>
      <c r="D1490" s="197"/>
      <c r="E1490" s="197"/>
      <c r="F1490" s="197"/>
      <c r="G1490" s="197"/>
      <c r="H1490" s="197"/>
      <c r="I1490" s="197"/>
      <c r="J1490" s="197"/>
      <c r="K1490" s="197"/>
      <c r="L1490" s="197"/>
      <c r="M1490" s="197"/>
      <c r="N1490" s="197"/>
      <c r="O1490" s="197"/>
      <c r="P1490" s="212"/>
    </row>
    <row r="1491" spans="3:16" x14ac:dyDescent="0.2">
      <c r="C1491" s="197"/>
      <c r="D1491" s="197"/>
      <c r="E1491" s="197"/>
      <c r="F1491" s="197"/>
      <c r="G1491" s="197"/>
      <c r="H1491" s="197"/>
      <c r="I1491" s="197"/>
      <c r="J1491" s="197"/>
      <c r="K1491" s="197"/>
      <c r="L1491" s="197"/>
      <c r="M1491" s="197"/>
      <c r="N1491" s="197"/>
      <c r="O1491" s="197"/>
      <c r="P1491" s="212"/>
    </row>
    <row r="1492" spans="3:16" x14ac:dyDescent="0.2">
      <c r="C1492" s="197"/>
      <c r="D1492" s="197"/>
      <c r="E1492" s="197"/>
      <c r="F1492" s="197"/>
      <c r="G1492" s="197"/>
      <c r="H1492" s="197"/>
      <c r="I1492" s="197"/>
      <c r="J1492" s="197"/>
      <c r="K1492" s="197"/>
      <c r="L1492" s="197"/>
      <c r="M1492" s="197"/>
      <c r="N1492" s="197"/>
      <c r="O1492" s="197"/>
      <c r="P1492" s="212"/>
    </row>
    <row r="1493" spans="3:16" x14ac:dyDescent="0.2">
      <c r="C1493" s="197"/>
      <c r="D1493" s="197"/>
      <c r="E1493" s="197"/>
      <c r="F1493" s="197"/>
      <c r="G1493" s="197"/>
      <c r="H1493" s="197"/>
      <c r="I1493" s="197"/>
      <c r="J1493" s="197"/>
      <c r="K1493" s="197"/>
      <c r="L1493" s="197"/>
      <c r="M1493" s="197"/>
      <c r="N1493" s="197"/>
      <c r="O1493" s="197"/>
      <c r="P1493" s="212"/>
    </row>
    <row r="1494" spans="3:16" x14ac:dyDescent="0.2">
      <c r="C1494" s="197"/>
      <c r="D1494" s="197"/>
      <c r="E1494" s="197"/>
      <c r="F1494" s="197"/>
      <c r="G1494" s="197"/>
      <c r="H1494" s="197"/>
      <c r="I1494" s="197"/>
      <c r="J1494" s="197"/>
      <c r="K1494" s="197"/>
      <c r="L1494" s="197"/>
      <c r="M1494" s="197"/>
      <c r="N1494" s="197"/>
      <c r="O1494" s="197"/>
      <c r="P1494" s="212"/>
    </row>
    <row r="1495" spans="3:16" x14ac:dyDescent="0.2">
      <c r="C1495" s="197"/>
      <c r="D1495" s="197"/>
      <c r="E1495" s="197"/>
      <c r="F1495" s="197"/>
      <c r="G1495" s="197"/>
      <c r="H1495" s="197"/>
      <c r="I1495" s="197"/>
      <c r="J1495" s="197"/>
      <c r="K1495" s="197"/>
      <c r="L1495" s="197"/>
      <c r="M1495" s="197"/>
      <c r="N1495" s="197"/>
      <c r="O1495" s="197"/>
      <c r="P1495" s="212"/>
    </row>
    <row r="1496" spans="3:16" x14ac:dyDescent="0.2">
      <c r="C1496" s="197"/>
      <c r="D1496" s="197"/>
      <c r="E1496" s="197"/>
      <c r="F1496" s="197"/>
      <c r="G1496" s="197"/>
      <c r="H1496" s="197"/>
      <c r="I1496" s="197"/>
      <c r="J1496" s="197"/>
      <c r="K1496" s="197"/>
      <c r="L1496" s="197"/>
      <c r="M1496" s="197"/>
      <c r="N1496" s="197"/>
      <c r="O1496" s="197"/>
      <c r="P1496" s="212"/>
    </row>
    <row r="1497" spans="3:16" x14ac:dyDescent="0.2">
      <c r="C1497" s="197"/>
      <c r="D1497" s="197"/>
      <c r="E1497" s="197"/>
      <c r="F1497" s="197"/>
      <c r="G1497" s="197"/>
      <c r="H1497" s="197"/>
      <c r="I1497" s="197"/>
      <c r="J1497" s="197"/>
      <c r="K1497" s="197"/>
      <c r="L1497" s="197"/>
      <c r="M1497" s="197"/>
      <c r="N1497" s="197"/>
      <c r="O1497" s="197"/>
      <c r="P1497" s="212"/>
    </row>
    <row r="1498" spans="3:16" x14ac:dyDescent="0.2">
      <c r="C1498" s="197"/>
      <c r="D1498" s="197"/>
      <c r="E1498" s="197"/>
      <c r="F1498" s="197"/>
      <c r="G1498" s="197"/>
      <c r="H1498" s="197"/>
      <c r="I1498" s="197"/>
      <c r="J1498" s="197"/>
      <c r="K1498" s="197"/>
      <c r="L1498" s="197"/>
      <c r="M1498" s="197"/>
      <c r="N1498" s="197"/>
      <c r="O1498" s="197"/>
      <c r="P1498" s="212"/>
    </row>
    <row r="1499" spans="3:16" x14ac:dyDescent="0.2">
      <c r="C1499" s="197"/>
      <c r="D1499" s="197"/>
      <c r="E1499" s="197"/>
      <c r="F1499" s="197"/>
      <c r="G1499" s="197"/>
      <c r="H1499" s="197"/>
      <c r="I1499" s="197"/>
      <c r="J1499" s="197"/>
      <c r="K1499" s="197"/>
      <c r="L1499" s="197"/>
      <c r="M1499" s="197"/>
      <c r="N1499" s="197"/>
      <c r="O1499" s="197"/>
      <c r="P1499" s="212"/>
    </row>
    <row r="1500" spans="3:16" x14ac:dyDescent="0.2">
      <c r="C1500" s="197"/>
      <c r="D1500" s="197"/>
      <c r="E1500" s="197"/>
      <c r="F1500" s="197"/>
      <c r="G1500" s="197"/>
      <c r="H1500" s="197"/>
      <c r="I1500" s="197"/>
      <c r="J1500" s="197"/>
      <c r="K1500" s="197"/>
      <c r="L1500" s="197"/>
      <c r="M1500" s="197"/>
      <c r="N1500" s="197"/>
      <c r="O1500" s="197"/>
      <c r="P1500" s="212"/>
    </row>
    <row r="1501" spans="3:16" x14ac:dyDescent="0.2">
      <c r="C1501" s="197"/>
      <c r="D1501" s="197"/>
      <c r="E1501" s="197"/>
      <c r="F1501" s="197"/>
      <c r="G1501" s="197"/>
      <c r="H1501" s="197"/>
      <c r="I1501" s="197"/>
      <c r="J1501" s="197"/>
      <c r="K1501" s="197"/>
      <c r="L1501" s="197"/>
      <c r="M1501" s="197"/>
      <c r="N1501" s="197"/>
      <c r="O1501" s="197"/>
      <c r="P1501" s="212"/>
    </row>
    <row r="1502" spans="3:16" x14ac:dyDescent="0.2">
      <c r="C1502" s="197"/>
      <c r="D1502" s="197"/>
      <c r="E1502" s="197"/>
      <c r="F1502" s="197"/>
      <c r="G1502" s="197"/>
      <c r="H1502" s="197"/>
      <c r="I1502" s="197"/>
      <c r="J1502" s="197"/>
      <c r="K1502" s="197"/>
      <c r="L1502" s="197"/>
      <c r="M1502" s="197"/>
      <c r="N1502" s="197"/>
      <c r="O1502" s="197"/>
      <c r="P1502" s="212"/>
    </row>
    <row r="1503" spans="3:16" x14ac:dyDescent="0.2">
      <c r="C1503" s="197"/>
      <c r="D1503" s="197"/>
      <c r="E1503" s="197"/>
      <c r="F1503" s="197"/>
      <c r="G1503" s="197"/>
      <c r="H1503" s="197"/>
      <c r="I1503" s="197"/>
      <c r="J1503" s="197"/>
      <c r="K1503" s="197"/>
      <c r="L1503" s="197"/>
      <c r="M1503" s="197"/>
      <c r="N1503" s="197"/>
      <c r="O1503" s="197"/>
      <c r="P1503" s="212"/>
    </row>
    <row r="1504" spans="3:16" x14ac:dyDescent="0.2">
      <c r="C1504" s="197"/>
      <c r="D1504" s="197"/>
      <c r="E1504" s="197"/>
      <c r="F1504" s="197"/>
      <c r="G1504" s="197"/>
      <c r="H1504" s="197"/>
      <c r="I1504" s="197"/>
      <c r="J1504" s="197"/>
      <c r="K1504" s="197"/>
      <c r="L1504" s="197"/>
      <c r="M1504" s="197"/>
      <c r="N1504" s="197"/>
      <c r="O1504" s="197"/>
      <c r="P1504" s="212"/>
    </row>
    <row r="1505" spans="3:16" x14ac:dyDescent="0.2">
      <c r="C1505" s="197"/>
      <c r="D1505" s="197"/>
      <c r="E1505" s="197"/>
      <c r="F1505" s="197"/>
      <c r="G1505" s="197"/>
      <c r="H1505" s="197"/>
      <c r="I1505" s="197"/>
      <c r="J1505" s="197"/>
      <c r="K1505" s="197"/>
      <c r="L1505" s="197"/>
      <c r="M1505" s="197"/>
      <c r="N1505" s="197"/>
      <c r="O1505" s="197"/>
      <c r="P1505" s="212"/>
    </row>
    <row r="1506" spans="3:16" x14ac:dyDescent="0.2">
      <c r="C1506" s="197"/>
      <c r="D1506" s="197"/>
      <c r="E1506" s="197"/>
      <c r="F1506" s="197"/>
      <c r="G1506" s="197"/>
      <c r="H1506" s="197"/>
      <c r="I1506" s="197"/>
      <c r="J1506" s="197"/>
      <c r="K1506" s="197"/>
      <c r="L1506" s="197"/>
      <c r="M1506" s="197"/>
      <c r="N1506" s="197"/>
      <c r="O1506" s="197"/>
      <c r="P1506" s="212"/>
    </row>
    <row r="1507" spans="3:16" x14ac:dyDescent="0.2">
      <c r="C1507" s="197"/>
      <c r="D1507" s="197"/>
      <c r="E1507" s="197"/>
      <c r="F1507" s="197"/>
      <c r="G1507" s="197"/>
      <c r="H1507" s="197"/>
      <c r="I1507" s="197"/>
      <c r="J1507" s="197"/>
      <c r="K1507" s="197"/>
      <c r="L1507" s="197"/>
      <c r="M1507" s="197"/>
      <c r="N1507" s="197"/>
      <c r="O1507" s="197"/>
      <c r="P1507" s="212"/>
    </row>
    <row r="1508" spans="3:16" x14ac:dyDescent="0.2">
      <c r="C1508" s="197"/>
      <c r="D1508" s="197"/>
      <c r="E1508" s="197"/>
      <c r="F1508" s="197"/>
      <c r="G1508" s="197"/>
      <c r="H1508" s="197"/>
      <c r="I1508" s="197"/>
      <c r="J1508" s="197"/>
      <c r="K1508" s="197"/>
      <c r="L1508" s="197"/>
      <c r="M1508" s="197"/>
      <c r="N1508" s="197"/>
      <c r="O1508" s="197"/>
      <c r="P1508" s="212"/>
    </row>
    <row r="1509" spans="3:16" x14ac:dyDescent="0.2">
      <c r="C1509" s="197"/>
      <c r="D1509" s="197"/>
      <c r="E1509" s="197"/>
      <c r="F1509" s="197"/>
      <c r="G1509" s="197"/>
      <c r="H1509" s="197"/>
      <c r="I1509" s="197"/>
      <c r="J1509" s="197"/>
      <c r="K1509" s="197"/>
      <c r="L1509" s="197"/>
      <c r="M1509" s="197"/>
      <c r="N1509" s="197"/>
      <c r="O1509" s="197"/>
      <c r="P1509" s="212"/>
    </row>
    <row r="1510" spans="3:16" x14ac:dyDescent="0.2">
      <c r="C1510" s="197"/>
      <c r="D1510" s="197"/>
      <c r="E1510" s="197"/>
      <c r="F1510" s="197"/>
      <c r="G1510" s="197"/>
      <c r="H1510" s="197"/>
      <c r="I1510" s="197"/>
      <c r="J1510" s="197"/>
      <c r="K1510" s="197"/>
      <c r="L1510" s="197"/>
      <c r="M1510" s="197"/>
      <c r="N1510" s="197"/>
      <c r="O1510" s="197"/>
      <c r="P1510" s="212"/>
    </row>
    <row r="1511" spans="3:16" x14ac:dyDescent="0.2">
      <c r="C1511" s="197"/>
      <c r="D1511" s="197"/>
      <c r="E1511" s="197"/>
      <c r="F1511" s="197"/>
      <c r="G1511" s="197"/>
      <c r="H1511" s="197"/>
      <c r="I1511" s="197"/>
      <c r="J1511" s="197"/>
      <c r="K1511" s="197"/>
      <c r="L1511" s="197"/>
      <c r="M1511" s="197"/>
      <c r="N1511" s="197"/>
      <c r="O1511" s="197"/>
      <c r="P1511" s="212"/>
    </row>
    <row r="1512" spans="3:16" x14ac:dyDescent="0.2">
      <c r="C1512" s="197"/>
      <c r="D1512" s="197"/>
      <c r="E1512" s="197"/>
      <c r="F1512" s="197"/>
      <c r="G1512" s="197"/>
      <c r="H1512" s="197"/>
      <c r="I1512" s="197"/>
      <c r="J1512" s="197"/>
      <c r="K1512" s="197"/>
      <c r="L1512" s="197"/>
      <c r="M1512" s="197"/>
      <c r="N1512" s="197"/>
      <c r="O1512" s="197"/>
      <c r="P1512" s="212"/>
    </row>
    <row r="1513" spans="3:16" x14ac:dyDescent="0.2">
      <c r="C1513" s="197"/>
      <c r="D1513" s="197"/>
      <c r="E1513" s="197"/>
      <c r="F1513" s="197"/>
      <c r="G1513" s="197"/>
      <c r="H1513" s="197"/>
      <c r="I1513" s="197"/>
      <c r="J1513" s="197"/>
      <c r="K1513" s="197"/>
      <c r="L1513" s="197"/>
      <c r="M1513" s="197"/>
      <c r="N1513" s="197"/>
      <c r="O1513" s="197"/>
      <c r="P1513" s="212"/>
    </row>
    <row r="1514" spans="3:16" x14ac:dyDescent="0.2">
      <c r="C1514" s="197"/>
      <c r="D1514" s="197"/>
      <c r="E1514" s="197"/>
      <c r="F1514" s="197"/>
      <c r="G1514" s="197"/>
      <c r="H1514" s="197"/>
      <c r="I1514" s="197"/>
      <c r="J1514" s="197"/>
      <c r="K1514" s="197"/>
      <c r="L1514" s="197"/>
      <c r="M1514" s="197"/>
      <c r="N1514" s="197"/>
      <c r="O1514" s="197"/>
      <c r="P1514" s="212"/>
    </row>
    <row r="1515" spans="3:16" x14ac:dyDescent="0.2">
      <c r="C1515" s="197"/>
      <c r="D1515" s="197"/>
      <c r="E1515" s="197"/>
      <c r="F1515" s="197"/>
      <c r="G1515" s="197"/>
      <c r="H1515" s="197"/>
      <c r="I1515" s="197"/>
      <c r="J1515" s="197"/>
      <c r="K1515" s="197"/>
      <c r="L1515" s="197"/>
      <c r="M1515" s="197"/>
      <c r="N1515" s="197"/>
      <c r="O1515" s="197"/>
      <c r="P1515" s="212"/>
    </row>
    <row r="1516" spans="3:16" x14ac:dyDescent="0.2">
      <c r="C1516" s="197"/>
      <c r="D1516" s="197"/>
      <c r="E1516" s="197"/>
      <c r="F1516" s="197"/>
      <c r="G1516" s="197"/>
      <c r="H1516" s="197"/>
      <c r="I1516" s="197"/>
      <c r="J1516" s="197"/>
      <c r="K1516" s="197"/>
      <c r="L1516" s="197"/>
      <c r="M1516" s="197"/>
      <c r="N1516" s="197"/>
      <c r="O1516" s="197"/>
      <c r="P1516" s="212"/>
    </row>
    <row r="1517" spans="3:16" x14ac:dyDescent="0.2">
      <c r="C1517" s="197"/>
      <c r="D1517" s="197"/>
      <c r="E1517" s="197"/>
      <c r="F1517" s="197"/>
      <c r="G1517" s="197"/>
      <c r="H1517" s="197"/>
      <c r="I1517" s="197"/>
      <c r="J1517" s="197"/>
      <c r="K1517" s="197"/>
      <c r="L1517" s="197"/>
      <c r="M1517" s="197"/>
      <c r="N1517" s="197"/>
      <c r="O1517" s="197"/>
      <c r="P1517" s="212"/>
    </row>
    <row r="1518" spans="3:16" x14ac:dyDescent="0.2">
      <c r="C1518" s="197"/>
      <c r="D1518" s="197"/>
      <c r="E1518" s="197"/>
      <c r="F1518" s="197"/>
      <c r="G1518" s="197"/>
      <c r="H1518" s="197"/>
      <c r="I1518" s="197"/>
      <c r="J1518" s="197"/>
      <c r="K1518" s="197"/>
      <c r="L1518" s="197"/>
      <c r="M1518" s="197"/>
      <c r="N1518" s="197"/>
      <c r="O1518" s="197"/>
      <c r="P1518" s="212"/>
    </row>
    <row r="1519" spans="3:16" x14ac:dyDescent="0.2">
      <c r="C1519" s="197"/>
      <c r="D1519" s="197"/>
      <c r="E1519" s="197"/>
      <c r="F1519" s="197"/>
      <c r="G1519" s="197"/>
      <c r="H1519" s="197"/>
      <c r="I1519" s="197"/>
      <c r="J1519" s="197"/>
      <c r="K1519" s="197"/>
      <c r="L1519" s="197"/>
      <c r="M1519" s="197"/>
      <c r="N1519" s="197"/>
      <c r="O1519" s="197"/>
      <c r="P1519" s="212"/>
    </row>
    <row r="1520" spans="3:16" x14ac:dyDescent="0.2">
      <c r="C1520" s="197"/>
      <c r="D1520" s="197"/>
      <c r="E1520" s="197"/>
      <c r="F1520" s="197"/>
      <c r="G1520" s="197"/>
      <c r="H1520" s="197"/>
      <c r="I1520" s="197"/>
      <c r="J1520" s="197"/>
      <c r="K1520" s="197"/>
      <c r="L1520" s="197"/>
      <c r="M1520" s="197"/>
      <c r="N1520" s="197"/>
      <c r="O1520" s="197"/>
      <c r="P1520" s="212"/>
    </row>
    <row r="1521" spans="3:16" x14ac:dyDescent="0.2">
      <c r="C1521" s="197"/>
      <c r="D1521" s="197"/>
      <c r="E1521" s="197"/>
      <c r="F1521" s="197"/>
      <c r="G1521" s="197"/>
      <c r="H1521" s="197"/>
      <c r="I1521" s="197"/>
      <c r="J1521" s="197"/>
      <c r="K1521" s="197"/>
      <c r="L1521" s="197"/>
      <c r="M1521" s="197"/>
      <c r="N1521" s="197"/>
      <c r="O1521" s="197"/>
      <c r="P1521" s="212"/>
    </row>
    <row r="1522" spans="3:16" x14ac:dyDescent="0.2">
      <c r="C1522" s="197"/>
      <c r="D1522" s="197"/>
      <c r="E1522" s="197"/>
      <c r="F1522" s="197"/>
      <c r="G1522" s="197"/>
      <c r="H1522" s="197"/>
      <c r="I1522" s="197"/>
      <c r="J1522" s="197"/>
      <c r="K1522" s="197"/>
      <c r="L1522" s="197"/>
      <c r="M1522" s="197"/>
      <c r="N1522" s="197"/>
      <c r="O1522" s="197"/>
      <c r="P1522" s="212"/>
    </row>
    <row r="1523" spans="3:16" x14ac:dyDescent="0.2">
      <c r="C1523" s="197"/>
      <c r="D1523" s="197"/>
      <c r="E1523" s="197"/>
      <c r="F1523" s="197"/>
      <c r="G1523" s="197"/>
      <c r="H1523" s="197"/>
      <c r="I1523" s="197"/>
      <c r="J1523" s="197"/>
      <c r="K1523" s="197"/>
      <c r="L1523" s="197"/>
      <c r="M1523" s="197"/>
      <c r="N1523" s="197"/>
      <c r="O1523" s="197"/>
      <c r="P1523" s="212"/>
    </row>
    <row r="1524" spans="3:16" x14ac:dyDescent="0.2">
      <c r="C1524" s="197"/>
      <c r="D1524" s="197"/>
      <c r="E1524" s="197"/>
      <c r="F1524" s="197"/>
      <c r="G1524" s="197"/>
      <c r="H1524" s="197"/>
      <c r="I1524" s="197"/>
      <c r="J1524" s="197"/>
      <c r="K1524" s="197"/>
      <c r="L1524" s="197"/>
      <c r="M1524" s="197"/>
      <c r="N1524" s="197"/>
      <c r="O1524" s="197"/>
      <c r="P1524" s="212"/>
    </row>
    <row r="1525" spans="3:16" x14ac:dyDescent="0.2">
      <c r="C1525" s="197"/>
      <c r="D1525" s="197"/>
      <c r="E1525" s="197"/>
      <c r="F1525" s="197"/>
      <c r="G1525" s="197"/>
      <c r="H1525" s="197"/>
      <c r="I1525" s="197"/>
      <c r="J1525" s="197"/>
      <c r="K1525" s="197"/>
      <c r="L1525" s="197"/>
      <c r="M1525" s="197"/>
      <c r="N1525" s="197"/>
      <c r="O1525" s="197"/>
      <c r="P1525" s="212"/>
    </row>
    <row r="1526" spans="3:16" x14ac:dyDescent="0.2">
      <c r="C1526" s="197"/>
      <c r="D1526" s="197"/>
      <c r="E1526" s="197"/>
      <c r="F1526" s="197"/>
      <c r="G1526" s="197"/>
      <c r="H1526" s="197"/>
      <c r="I1526" s="197"/>
      <c r="J1526" s="197"/>
      <c r="K1526" s="197"/>
      <c r="L1526" s="197"/>
      <c r="M1526" s="197"/>
      <c r="N1526" s="197"/>
      <c r="O1526" s="197"/>
      <c r="P1526" s="212"/>
    </row>
    <row r="1527" spans="3:16" x14ac:dyDescent="0.2">
      <c r="C1527" s="197"/>
      <c r="D1527" s="197"/>
      <c r="E1527" s="197"/>
      <c r="F1527" s="197"/>
      <c r="G1527" s="197"/>
      <c r="H1527" s="197"/>
      <c r="I1527" s="197"/>
      <c r="J1527" s="197"/>
      <c r="K1527" s="197"/>
      <c r="L1527" s="197"/>
      <c r="M1527" s="197"/>
      <c r="N1527" s="197"/>
      <c r="O1527" s="197"/>
      <c r="P1527" s="212"/>
    </row>
    <row r="1528" spans="3:16" x14ac:dyDescent="0.2">
      <c r="C1528" s="197"/>
      <c r="D1528" s="197"/>
      <c r="E1528" s="197"/>
      <c r="F1528" s="197"/>
      <c r="G1528" s="197"/>
      <c r="H1528" s="197"/>
      <c r="I1528" s="197"/>
      <c r="J1528" s="197"/>
      <c r="K1528" s="197"/>
      <c r="L1528" s="197"/>
      <c r="M1528" s="197"/>
      <c r="N1528" s="197"/>
      <c r="O1528" s="197"/>
      <c r="P1528" s="212"/>
    </row>
    <row r="1529" spans="3:16" x14ac:dyDescent="0.2">
      <c r="C1529" s="197"/>
      <c r="D1529" s="197"/>
      <c r="E1529" s="197"/>
      <c r="F1529" s="197"/>
      <c r="G1529" s="197"/>
      <c r="H1529" s="197"/>
      <c r="I1529" s="197"/>
      <c r="J1529" s="197"/>
      <c r="K1529" s="197"/>
      <c r="L1529" s="197"/>
      <c r="M1529" s="197"/>
      <c r="N1529" s="197"/>
      <c r="O1529" s="197"/>
      <c r="P1529" s="212"/>
    </row>
    <row r="1530" spans="3:16" x14ac:dyDescent="0.2">
      <c r="C1530" s="197"/>
      <c r="D1530" s="197"/>
      <c r="E1530" s="197"/>
      <c r="F1530" s="197"/>
      <c r="G1530" s="197"/>
      <c r="H1530" s="197"/>
      <c r="I1530" s="197"/>
      <c r="J1530" s="197"/>
      <c r="K1530" s="197"/>
      <c r="L1530" s="197"/>
      <c r="M1530" s="197"/>
      <c r="N1530" s="197"/>
      <c r="O1530" s="197"/>
      <c r="P1530" s="212"/>
    </row>
    <row r="1531" spans="3:16" x14ac:dyDescent="0.2">
      <c r="C1531" s="197"/>
      <c r="D1531" s="197"/>
      <c r="E1531" s="197"/>
      <c r="F1531" s="197"/>
      <c r="G1531" s="197"/>
      <c r="H1531" s="197"/>
      <c r="I1531" s="197"/>
      <c r="J1531" s="197"/>
      <c r="K1531" s="197"/>
      <c r="L1531" s="197"/>
      <c r="M1531" s="197"/>
      <c r="N1531" s="197"/>
      <c r="O1531" s="197"/>
      <c r="P1531" s="212"/>
    </row>
    <row r="1532" spans="3:16" x14ac:dyDescent="0.2">
      <c r="C1532" s="197"/>
      <c r="D1532" s="197"/>
      <c r="E1532" s="197"/>
      <c r="F1532" s="197"/>
      <c r="G1532" s="197"/>
      <c r="H1532" s="197"/>
      <c r="I1532" s="197"/>
      <c r="J1532" s="197"/>
      <c r="K1532" s="197"/>
      <c r="L1532" s="197"/>
      <c r="M1532" s="197"/>
      <c r="N1532" s="197"/>
      <c r="O1532" s="197"/>
      <c r="P1532" s="212"/>
    </row>
    <row r="1533" spans="3:16" x14ac:dyDescent="0.2">
      <c r="C1533" s="197"/>
      <c r="D1533" s="197"/>
      <c r="E1533" s="197"/>
      <c r="F1533" s="197"/>
      <c r="G1533" s="197"/>
      <c r="H1533" s="197"/>
      <c r="I1533" s="197"/>
      <c r="J1533" s="197"/>
      <c r="K1533" s="197"/>
      <c r="L1533" s="197"/>
      <c r="M1533" s="197"/>
      <c r="N1533" s="197"/>
      <c r="O1533" s="197"/>
      <c r="P1533" s="212"/>
    </row>
    <row r="1534" spans="3:16" x14ac:dyDescent="0.2">
      <c r="C1534" s="197"/>
      <c r="D1534" s="197"/>
      <c r="E1534" s="197"/>
      <c r="F1534" s="197"/>
      <c r="G1534" s="197"/>
      <c r="H1534" s="197"/>
      <c r="I1534" s="197"/>
      <c r="J1534" s="197"/>
      <c r="K1534" s="197"/>
      <c r="L1534" s="197"/>
      <c r="M1534" s="197"/>
      <c r="N1534" s="197"/>
      <c r="O1534" s="197"/>
      <c r="P1534" s="212"/>
    </row>
    <row r="1535" spans="3:16" x14ac:dyDescent="0.2">
      <c r="C1535" s="197"/>
      <c r="D1535" s="197"/>
      <c r="E1535" s="197"/>
      <c r="F1535" s="197"/>
      <c r="G1535" s="197"/>
      <c r="H1535" s="197"/>
      <c r="I1535" s="197"/>
      <c r="J1535" s="197"/>
      <c r="K1535" s="197"/>
      <c r="L1535" s="197"/>
      <c r="M1535" s="197"/>
      <c r="N1535" s="197"/>
      <c r="O1535" s="197"/>
      <c r="P1535" s="212"/>
    </row>
    <row r="1536" spans="3:16" x14ac:dyDescent="0.2">
      <c r="C1536" s="197"/>
      <c r="D1536" s="197"/>
      <c r="E1536" s="197"/>
      <c r="F1536" s="197"/>
      <c r="G1536" s="197"/>
      <c r="H1536" s="197"/>
      <c r="I1536" s="197"/>
      <c r="J1536" s="197"/>
      <c r="K1536" s="197"/>
      <c r="L1536" s="197"/>
      <c r="M1536" s="197"/>
      <c r="N1536" s="197"/>
      <c r="O1536" s="197"/>
      <c r="P1536" s="212"/>
    </row>
    <row r="1537" spans="3:16" x14ac:dyDescent="0.2">
      <c r="C1537" s="197"/>
      <c r="D1537" s="197"/>
      <c r="E1537" s="197"/>
      <c r="F1537" s="197"/>
      <c r="G1537" s="197"/>
      <c r="H1537" s="197"/>
      <c r="I1537" s="197"/>
      <c r="J1537" s="197"/>
      <c r="K1537" s="197"/>
      <c r="L1537" s="197"/>
      <c r="M1537" s="197"/>
      <c r="N1537" s="197"/>
      <c r="O1537" s="197"/>
      <c r="P1537" s="212"/>
    </row>
    <row r="1538" spans="3:16" x14ac:dyDescent="0.2">
      <c r="C1538" s="197"/>
      <c r="D1538" s="197"/>
      <c r="E1538" s="197"/>
      <c r="F1538" s="197"/>
      <c r="G1538" s="197"/>
      <c r="H1538" s="197"/>
      <c r="I1538" s="197"/>
      <c r="J1538" s="197"/>
      <c r="K1538" s="197"/>
      <c r="L1538" s="197"/>
      <c r="M1538" s="197"/>
      <c r="N1538" s="197"/>
      <c r="O1538" s="197"/>
      <c r="P1538" s="212"/>
    </row>
    <row r="1539" spans="3:16" x14ac:dyDescent="0.2">
      <c r="C1539" s="197"/>
      <c r="D1539" s="197"/>
      <c r="E1539" s="197"/>
      <c r="F1539" s="197"/>
      <c r="G1539" s="197"/>
      <c r="H1539" s="197"/>
      <c r="I1539" s="197"/>
      <c r="J1539" s="197"/>
      <c r="K1539" s="197"/>
      <c r="L1539" s="197"/>
      <c r="M1539" s="197"/>
      <c r="N1539" s="197"/>
      <c r="O1539" s="197"/>
      <c r="P1539" s="212"/>
    </row>
    <row r="1540" spans="3:16" x14ac:dyDescent="0.2">
      <c r="C1540" s="197"/>
      <c r="D1540" s="197"/>
      <c r="E1540" s="197"/>
      <c r="F1540" s="197"/>
      <c r="G1540" s="197"/>
      <c r="H1540" s="197"/>
      <c r="I1540" s="197"/>
      <c r="J1540" s="197"/>
      <c r="K1540" s="197"/>
      <c r="L1540" s="197"/>
      <c r="M1540" s="197"/>
      <c r="N1540" s="197"/>
      <c r="O1540" s="197"/>
      <c r="P1540" s="212"/>
    </row>
    <row r="1541" spans="3:16" x14ac:dyDescent="0.2">
      <c r="C1541" s="197"/>
      <c r="D1541" s="197"/>
      <c r="E1541" s="197"/>
      <c r="F1541" s="197"/>
      <c r="G1541" s="197"/>
      <c r="H1541" s="197"/>
      <c r="I1541" s="197"/>
      <c r="J1541" s="197"/>
      <c r="K1541" s="197"/>
      <c r="L1541" s="197"/>
      <c r="M1541" s="197"/>
      <c r="N1541" s="197"/>
      <c r="O1541" s="197"/>
      <c r="P1541" s="212"/>
    </row>
    <row r="1542" spans="3:16" x14ac:dyDescent="0.2">
      <c r="C1542" s="197"/>
      <c r="D1542" s="197"/>
      <c r="E1542" s="197"/>
      <c r="F1542" s="197"/>
      <c r="G1542" s="197"/>
      <c r="H1542" s="197"/>
      <c r="I1542" s="197"/>
      <c r="J1542" s="197"/>
      <c r="K1542" s="197"/>
      <c r="L1542" s="197"/>
      <c r="M1542" s="197"/>
      <c r="N1542" s="197"/>
      <c r="O1542" s="197"/>
      <c r="P1542" s="212"/>
    </row>
    <row r="1543" spans="3:16" x14ac:dyDescent="0.2">
      <c r="C1543" s="197"/>
      <c r="D1543" s="197"/>
      <c r="E1543" s="197"/>
      <c r="F1543" s="197"/>
      <c r="G1543" s="197"/>
      <c r="H1543" s="197"/>
      <c r="I1543" s="197"/>
      <c r="J1543" s="197"/>
      <c r="K1543" s="197"/>
      <c r="L1543" s="197"/>
      <c r="M1543" s="197"/>
      <c r="N1543" s="197"/>
      <c r="O1543" s="197"/>
      <c r="P1543" s="212"/>
    </row>
    <row r="1544" spans="3:16" x14ac:dyDescent="0.2">
      <c r="C1544" s="197"/>
      <c r="D1544" s="197"/>
      <c r="E1544" s="197"/>
      <c r="F1544" s="197"/>
      <c r="G1544" s="197"/>
      <c r="H1544" s="197"/>
      <c r="I1544" s="197"/>
      <c r="J1544" s="197"/>
      <c r="K1544" s="197"/>
      <c r="L1544" s="197"/>
      <c r="M1544" s="197"/>
      <c r="N1544" s="197"/>
      <c r="O1544" s="197"/>
      <c r="P1544" s="212"/>
    </row>
    <row r="1545" spans="3:16" x14ac:dyDescent="0.2">
      <c r="C1545" s="197"/>
      <c r="D1545" s="197"/>
      <c r="E1545" s="197"/>
      <c r="F1545" s="197"/>
      <c r="G1545" s="197"/>
      <c r="H1545" s="197"/>
      <c r="I1545" s="197"/>
      <c r="J1545" s="197"/>
      <c r="K1545" s="197"/>
      <c r="L1545" s="197"/>
      <c r="M1545" s="197"/>
      <c r="N1545" s="197"/>
      <c r="O1545" s="197"/>
      <c r="P1545" s="212"/>
    </row>
    <row r="1546" spans="3:16" x14ac:dyDescent="0.2">
      <c r="C1546" s="197"/>
      <c r="D1546" s="197"/>
      <c r="E1546" s="197"/>
      <c r="F1546" s="197"/>
      <c r="G1546" s="197"/>
      <c r="H1546" s="197"/>
      <c r="I1546" s="197"/>
      <c r="J1546" s="197"/>
      <c r="K1546" s="197"/>
      <c r="L1546" s="197"/>
      <c r="M1546" s="197"/>
      <c r="N1546" s="197"/>
      <c r="O1546" s="197"/>
      <c r="P1546" s="212"/>
    </row>
    <row r="1547" spans="3:16" x14ac:dyDescent="0.2">
      <c r="C1547" s="197"/>
      <c r="D1547" s="197"/>
      <c r="E1547" s="197"/>
      <c r="F1547" s="197"/>
      <c r="G1547" s="197"/>
      <c r="H1547" s="197"/>
      <c r="I1547" s="197"/>
      <c r="J1547" s="197"/>
      <c r="K1547" s="197"/>
      <c r="L1547" s="197"/>
      <c r="M1547" s="197"/>
      <c r="N1547" s="197"/>
      <c r="O1547" s="197"/>
      <c r="P1547" s="212"/>
    </row>
    <row r="1548" spans="3:16" x14ac:dyDescent="0.2">
      <c r="C1548" s="197"/>
      <c r="D1548" s="197"/>
      <c r="E1548" s="197"/>
      <c r="F1548" s="197"/>
      <c r="G1548" s="197"/>
      <c r="H1548" s="197"/>
      <c r="I1548" s="197"/>
      <c r="J1548" s="197"/>
      <c r="K1548" s="197"/>
      <c r="L1548" s="197"/>
      <c r="M1548" s="197"/>
      <c r="N1548" s="197"/>
      <c r="O1548" s="197"/>
      <c r="P1548" s="212"/>
    </row>
    <row r="1549" spans="3:16" x14ac:dyDescent="0.2">
      <c r="C1549" s="197"/>
      <c r="D1549" s="197"/>
      <c r="E1549" s="197"/>
      <c r="F1549" s="197"/>
      <c r="G1549" s="197"/>
      <c r="H1549" s="197"/>
      <c r="I1549" s="197"/>
      <c r="J1549" s="197"/>
      <c r="K1549" s="197"/>
      <c r="L1549" s="197"/>
      <c r="M1549" s="197"/>
      <c r="N1549" s="197"/>
      <c r="O1549" s="197"/>
      <c r="P1549" s="212"/>
    </row>
    <row r="1550" spans="3:16" x14ac:dyDescent="0.2">
      <c r="C1550" s="197"/>
      <c r="D1550" s="197"/>
      <c r="E1550" s="197"/>
      <c r="F1550" s="197"/>
      <c r="G1550" s="197"/>
      <c r="H1550" s="197"/>
      <c r="I1550" s="197"/>
      <c r="J1550" s="197"/>
      <c r="K1550" s="197"/>
      <c r="L1550" s="197"/>
      <c r="M1550" s="197"/>
      <c r="N1550" s="197"/>
      <c r="O1550" s="197"/>
      <c r="P1550" s="212"/>
    </row>
    <row r="1551" spans="3:16" x14ac:dyDescent="0.2">
      <c r="C1551" s="197"/>
      <c r="D1551" s="197"/>
      <c r="E1551" s="197"/>
      <c r="F1551" s="197"/>
      <c r="G1551" s="197"/>
      <c r="H1551" s="197"/>
      <c r="I1551" s="197"/>
      <c r="J1551" s="197"/>
      <c r="K1551" s="197"/>
      <c r="L1551" s="197"/>
      <c r="M1551" s="197"/>
      <c r="N1551" s="197"/>
      <c r="O1551" s="197"/>
      <c r="P1551" s="212"/>
    </row>
    <row r="1552" spans="3:16" x14ac:dyDescent="0.2">
      <c r="C1552" s="197"/>
      <c r="D1552" s="197"/>
      <c r="E1552" s="197"/>
      <c r="F1552" s="197"/>
      <c r="G1552" s="197"/>
      <c r="H1552" s="197"/>
      <c r="I1552" s="197"/>
      <c r="J1552" s="197"/>
      <c r="K1552" s="197"/>
      <c r="L1552" s="197"/>
      <c r="M1552" s="197"/>
      <c r="N1552" s="197"/>
      <c r="O1552" s="197"/>
      <c r="P1552" s="212"/>
    </row>
    <row r="1553" spans="3:16" x14ac:dyDescent="0.2">
      <c r="C1553" s="197"/>
      <c r="D1553" s="197"/>
      <c r="E1553" s="197"/>
      <c r="F1553" s="197"/>
      <c r="G1553" s="197"/>
      <c r="H1553" s="197"/>
      <c r="I1553" s="197"/>
      <c r="J1553" s="197"/>
      <c r="K1553" s="197"/>
      <c r="L1553" s="197"/>
      <c r="M1553" s="197"/>
      <c r="N1553" s="197"/>
      <c r="O1553" s="197"/>
      <c r="P1553" s="212"/>
    </row>
    <row r="1554" spans="3:16" x14ac:dyDescent="0.2">
      <c r="C1554" s="197"/>
      <c r="D1554" s="197"/>
      <c r="E1554" s="197"/>
      <c r="F1554" s="197"/>
      <c r="G1554" s="197"/>
      <c r="H1554" s="197"/>
      <c r="I1554" s="197"/>
      <c r="J1554" s="197"/>
      <c r="K1554" s="197"/>
      <c r="L1554" s="197"/>
      <c r="M1554" s="197"/>
      <c r="N1554" s="197"/>
      <c r="O1554" s="197"/>
      <c r="P1554" s="212"/>
    </row>
    <row r="1555" spans="3:16" x14ac:dyDescent="0.2">
      <c r="C1555" s="197"/>
      <c r="D1555" s="197"/>
      <c r="E1555" s="197"/>
      <c r="F1555" s="197"/>
      <c r="G1555" s="197"/>
      <c r="H1555" s="197"/>
      <c r="I1555" s="197"/>
      <c r="J1555" s="197"/>
      <c r="K1555" s="197"/>
      <c r="L1555" s="197"/>
      <c r="M1555" s="197"/>
      <c r="N1555" s="197"/>
      <c r="O1555" s="197"/>
      <c r="P1555" s="212"/>
    </row>
    <row r="1556" spans="3:16" x14ac:dyDescent="0.2">
      <c r="C1556" s="197"/>
      <c r="D1556" s="197"/>
      <c r="E1556" s="197"/>
      <c r="F1556" s="197"/>
      <c r="G1556" s="197"/>
      <c r="H1556" s="197"/>
      <c r="I1556" s="197"/>
      <c r="J1556" s="197"/>
      <c r="K1556" s="197"/>
      <c r="L1556" s="197"/>
      <c r="M1556" s="197"/>
      <c r="N1556" s="197"/>
      <c r="O1556" s="197"/>
      <c r="P1556" s="212"/>
    </row>
    <row r="1557" spans="3:16" x14ac:dyDescent="0.2">
      <c r="C1557" s="197"/>
      <c r="D1557" s="197"/>
      <c r="E1557" s="197"/>
      <c r="F1557" s="197"/>
      <c r="G1557" s="197"/>
      <c r="H1557" s="197"/>
      <c r="I1557" s="197"/>
      <c r="J1557" s="197"/>
      <c r="K1557" s="197"/>
      <c r="L1557" s="197"/>
      <c r="M1557" s="197"/>
      <c r="N1557" s="197"/>
      <c r="O1557" s="197"/>
      <c r="P1557" s="212"/>
    </row>
    <row r="1558" spans="3:16" x14ac:dyDescent="0.2">
      <c r="C1558" s="197"/>
      <c r="D1558" s="197"/>
      <c r="E1558" s="197"/>
      <c r="F1558" s="197"/>
      <c r="G1558" s="197"/>
      <c r="H1558" s="197"/>
      <c r="I1558" s="197"/>
      <c r="J1558" s="197"/>
      <c r="K1558" s="197"/>
      <c r="L1558" s="197"/>
      <c r="M1558" s="197"/>
      <c r="N1558" s="197"/>
      <c r="O1558" s="197"/>
      <c r="P1558" s="212"/>
    </row>
    <row r="1559" spans="3:16" x14ac:dyDescent="0.2">
      <c r="C1559" s="197"/>
      <c r="D1559" s="197"/>
      <c r="E1559" s="197"/>
      <c r="F1559" s="197"/>
      <c r="G1559" s="197"/>
      <c r="H1559" s="197"/>
      <c r="I1559" s="197"/>
      <c r="J1559" s="197"/>
      <c r="K1559" s="197"/>
      <c r="L1559" s="197"/>
      <c r="M1559" s="197"/>
      <c r="N1559" s="197"/>
      <c r="O1559" s="197"/>
      <c r="P1559" s="212"/>
    </row>
    <row r="1560" spans="3:16" x14ac:dyDescent="0.2">
      <c r="C1560" s="197"/>
      <c r="D1560" s="197"/>
      <c r="E1560" s="197"/>
      <c r="F1560" s="197"/>
      <c r="G1560" s="197"/>
      <c r="H1560" s="197"/>
      <c r="I1560" s="197"/>
      <c r="J1560" s="197"/>
      <c r="K1560" s="197"/>
      <c r="L1560" s="197"/>
      <c r="M1560" s="197"/>
      <c r="N1560" s="197"/>
      <c r="O1560" s="197"/>
      <c r="P1560" s="212"/>
    </row>
    <row r="1561" spans="3:16" x14ac:dyDescent="0.2">
      <c r="C1561" s="197"/>
      <c r="D1561" s="197"/>
      <c r="E1561" s="197"/>
      <c r="F1561" s="197"/>
      <c r="G1561" s="197"/>
      <c r="H1561" s="197"/>
      <c r="I1561" s="197"/>
      <c r="J1561" s="197"/>
      <c r="K1561" s="197"/>
      <c r="L1561" s="197"/>
      <c r="M1561" s="197"/>
      <c r="N1561" s="197"/>
      <c r="O1561" s="197"/>
      <c r="P1561" s="212"/>
    </row>
    <row r="1562" spans="3:16" x14ac:dyDescent="0.2">
      <c r="C1562" s="197"/>
      <c r="D1562" s="197"/>
      <c r="E1562" s="197"/>
      <c r="F1562" s="197"/>
      <c r="G1562" s="197"/>
      <c r="H1562" s="197"/>
      <c r="I1562" s="197"/>
      <c r="J1562" s="197"/>
      <c r="K1562" s="197"/>
      <c r="L1562" s="197"/>
      <c r="M1562" s="197"/>
      <c r="N1562" s="197"/>
      <c r="O1562" s="197"/>
      <c r="P1562" s="212"/>
    </row>
    <row r="1563" spans="3:16" x14ac:dyDescent="0.2">
      <c r="C1563" s="197"/>
      <c r="D1563" s="197"/>
      <c r="E1563" s="197"/>
      <c r="F1563" s="197"/>
      <c r="G1563" s="197"/>
      <c r="H1563" s="197"/>
      <c r="I1563" s="197"/>
      <c r="J1563" s="197"/>
      <c r="K1563" s="197"/>
      <c r="L1563" s="197"/>
      <c r="M1563" s="197"/>
      <c r="N1563" s="197"/>
      <c r="O1563" s="197"/>
      <c r="P1563" s="212"/>
    </row>
    <row r="1564" spans="3:16" x14ac:dyDescent="0.2">
      <c r="C1564" s="197"/>
      <c r="D1564" s="197"/>
      <c r="E1564" s="197"/>
      <c r="F1564" s="197"/>
      <c r="G1564" s="197"/>
      <c r="H1564" s="197"/>
      <c r="I1564" s="197"/>
      <c r="J1564" s="197"/>
      <c r="K1564" s="197"/>
      <c r="L1564" s="197"/>
      <c r="M1564" s="197"/>
      <c r="N1564" s="197"/>
      <c r="O1564" s="197"/>
      <c r="P1564" s="212"/>
    </row>
    <row r="1565" spans="3:16" x14ac:dyDescent="0.2">
      <c r="C1565" s="197"/>
      <c r="D1565" s="197"/>
      <c r="E1565" s="197"/>
      <c r="F1565" s="197"/>
      <c r="G1565" s="197"/>
      <c r="H1565" s="197"/>
      <c r="I1565" s="197"/>
      <c r="J1565" s="197"/>
      <c r="K1565" s="197"/>
      <c r="L1565" s="197"/>
      <c r="M1565" s="197"/>
      <c r="N1565" s="197"/>
      <c r="O1565" s="197"/>
      <c r="P1565" s="212"/>
    </row>
    <row r="1566" spans="3:16" x14ac:dyDescent="0.2">
      <c r="C1566" s="197"/>
      <c r="D1566" s="197"/>
      <c r="E1566" s="197"/>
      <c r="F1566" s="197"/>
      <c r="G1566" s="197"/>
      <c r="H1566" s="197"/>
      <c r="I1566" s="197"/>
      <c r="J1566" s="197"/>
      <c r="K1566" s="197"/>
      <c r="L1566" s="197"/>
      <c r="M1566" s="197"/>
      <c r="N1566" s="197"/>
      <c r="O1566" s="197"/>
      <c r="P1566" s="212"/>
    </row>
    <row r="1567" spans="3:16" x14ac:dyDescent="0.2">
      <c r="C1567" s="197"/>
      <c r="D1567" s="197"/>
      <c r="E1567" s="197"/>
      <c r="F1567" s="197"/>
      <c r="G1567" s="197"/>
      <c r="H1567" s="197"/>
      <c r="I1567" s="197"/>
      <c r="J1567" s="197"/>
      <c r="K1567" s="197"/>
      <c r="L1567" s="197"/>
      <c r="M1567" s="197"/>
      <c r="N1567" s="197"/>
      <c r="O1567" s="197"/>
      <c r="P1567" s="212"/>
    </row>
    <row r="1568" spans="3:16" x14ac:dyDescent="0.2">
      <c r="C1568" s="197"/>
      <c r="D1568" s="197"/>
      <c r="E1568" s="197"/>
      <c r="F1568" s="197"/>
      <c r="G1568" s="197"/>
      <c r="H1568" s="197"/>
      <c r="I1568" s="197"/>
      <c r="J1568" s="197"/>
      <c r="K1568" s="197"/>
      <c r="L1568" s="197"/>
      <c r="M1568" s="197"/>
      <c r="N1568" s="197"/>
      <c r="O1568" s="197"/>
      <c r="P1568" s="212"/>
    </row>
    <row r="1569" spans="3:16" x14ac:dyDescent="0.2">
      <c r="C1569" s="197"/>
      <c r="D1569" s="197"/>
      <c r="E1569" s="197"/>
      <c r="F1569" s="197"/>
      <c r="G1569" s="197"/>
      <c r="H1569" s="197"/>
      <c r="I1569" s="197"/>
      <c r="J1569" s="197"/>
      <c r="K1569" s="197"/>
      <c r="L1569" s="197"/>
      <c r="M1569" s="197"/>
      <c r="N1569" s="197"/>
      <c r="O1569" s="197"/>
      <c r="P1569" s="212"/>
    </row>
    <row r="1570" spans="3:16" x14ac:dyDescent="0.2">
      <c r="C1570" s="197"/>
      <c r="D1570" s="197"/>
      <c r="E1570" s="197"/>
      <c r="F1570" s="197"/>
      <c r="G1570" s="197"/>
      <c r="H1570" s="197"/>
      <c r="I1570" s="197"/>
      <c r="J1570" s="197"/>
      <c r="K1570" s="197"/>
      <c r="L1570" s="197"/>
      <c r="M1570" s="197"/>
      <c r="N1570" s="197"/>
      <c r="O1570" s="197"/>
      <c r="P1570" s="212"/>
    </row>
    <row r="1571" spans="3:16" x14ac:dyDescent="0.2">
      <c r="C1571" s="197"/>
      <c r="D1571" s="197"/>
      <c r="E1571" s="197"/>
      <c r="F1571" s="197"/>
      <c r="G1571" s="197"/>
      <c r="H1571" s="197"/>
      <c r="I1571" s="197"/>
      <c r="J1571" s="197"/>
      <c r="K1571" s="197"/>
      <c r="L1571" s="197"/>
      <c r="M1571" s="197"/>
      <c r="N1571" s="197"/>
      <c r="O1571" s="197"/>
      <c r="P1571" s="212"/>
    </row>
    <row r="1572" spans="3:16" x14ac:dyDescent="0.2">
      <c r="C1572" s="197"/>
      <c r="D1572" s="197"/>
      <c r="E1572" s="197"/>
      <c r="F1572" s="197"/>
      <c r="G1572" s="197"/>
      <c r="H1572" s="197"/>
      <c r="I1572" s="197"/>
      <c r="J1572" s="197"/>
      <c r="K1572" s="197"/>
      <c r="L1572" s="197"/>
      <c r="M1572" s="197"/>
      <c r="N1572" s="197"/>
      <c r="O1572" s="197"/>
      <c r="P1572" s="212"/>
    </row>
    <row r="1573" spans="3:16" x14ac:dyDescent="0.2">
      <c r="C1573" s="197"/>
      <c r="D1573" s="197"/>
      <c r="E1573" s="197"/>
      <c r="F1573" s="197"/>
      <c r="G1573" s="197"/>
      <c r="H1573" s="197"/>
      <c r="I1573" s="197"/>
      <c r="J1573" s="197"/>
      <c r="K1573" s="197"/>
      <c r="L1573" s="197"/>
      <c r="M1573" s="197"/>
      <c r="N1573" s="197"/>
      <c r="O1573" s="197"/>
      <c r="P1573" s="212"/>
    </row>
    <row r="1574" spans="3:16" x14ac:dyDescent="0.2">
      <c r="C1574" s="197"/>
      <c r="D1574" s="197"/>
      <c r="E1574" s="197"/>
      <c r="F1574" s="197"/>
      <c r="G1574" s="197"/>
      <c r="H1574" s="197"/>
      <c r="I1574" s="197"/>
      <c r="J1574" s="197"/>
      <c r="K1574" s="197"/>
      <c r="L1574" s="197"/>
      <c r="M1574" s="197"/>
      <c r="N1574" s="197"/>
      <c r="O1574" s="197"/>
      <c r="P1574" s="212"/>
    </row>
    <row r="1575" spans="3:16" x14ac:dyDescent="0.2">
      <c r="C1575" s="197"/>
      <c r="D1575" s="197"/>
      <c r="E1575" s="197"/>
      <c r="F1575" s="197"/>
      <c r="G1575" s="197"/>
      <c r="H1575" s="197"/>
      <c r="I1575" s="197"/>
      <c r="J1575" s="197"/>
      <c r="K1575" s="197"/>
      <c r="L1575" s="197"/>
      <c r="M1575" s="197"/>
      <c r="N1575" s="197"/>
      <c r="O1575" s="197"/>
      <c r="P1575" s="212"/>
    </row>
    <row r="1576" spans="3:16" x14ac:dyDescent="0.2">
      <c r="C1576" s="197"/>
      <c r="D1576" s="197"/>
      <c r="E1576" s="197"/>
      <c r="F1576" s="197"/>
      <c r="G1576" s="197"/>
      <c r="H1576" s="197"/>
      <c r="I1576" s="197"/>
      <c r="J1576" s="197"/>
      <c r="K1576" s="197"/>
      <c r="L1576" s="197"/>
      <c r="M1576" s="197"/>
      <c r="N1576" s="197"/>
      <c r="O1576" s="197"/>
      <c r="P1576" s="212"/>
    </row>
    <row r="1577" spans="3:16" x14ac:dyDescent="0.2">
      <c r="C1577" s="197"/>
      <c r="D1577" s="197"/>
      <c r="E1577" s="197"/>
      <c r="F1577" s="197"/>
      <c r="G1577" s="197"/>
      <c r="H1577" s="197"/>
      <c r="I1577" s="197"/>
      <c r="J1577" s="197"/>
      <c r="K1577" s="197"/>
      <c r="L1577" s="197"/>
      <c r="M1577" s="197"/>
      <c r="N1577" s="197"/>
      <c r="O1577" s="197"/>
      <c r="P1577" s="212"/>
    </row>
    <row r="1578" spans="3:16" x14ac:dyDescent="0.2">
      <c r="C1578" s="197"/>
      <c r="D1578" s="197"/>
      <c r="E1578" s="197"/>
      <c r="F1578" s="197"/>
      <c r="G1578" s="197"/>
      <c r="H1578" s="197"/>
      <c r="I1578" s="197"/>
      <c r="J1578" s="197"/>
      <c r="K1578" s="197"/>
      <c r="L1578" s="197"/>
      <c r="M1578" s="197"/>
      <c r="N1578" s="197"/>
      <c r="O1578" s="197"/>
      <c r="P1578" s="212"/>
    </row>
    <row r="1579" spans="3:16" x14ac:dyDescent="0.2">
      <c r="C1579" s="197"/>
      <c r="D1579" s="197"/>
      <c r="E1579" s="197"/>
      <c r="F1579" s="197"/>
      <c r="G1579" s="197"/>
      <c r="H1579" s="197"/>
      <c r="I1579" s="197"/>
      <c r="J1579" s="197"/>
      <c r="K1579" s="197"/>
      <c r="L1579" s="197"/>
      <c r="M1579" s="197"/>
      <c r="N1579" s="197"/>
      <c r="O1579" s="197"/>
      <c r="P1579" s="212"/>
    </row>
    <row r="1580" spans="3:16" x14ac:dyDescent="0.2">
      <c r="C1580" s="197"/>
      <c r="D1580" s="197"/>
      <c r="E1580" s="197"/>
      <c r="F1580" s="197"/>
      <c r="G1580" s="197"/>
      <c r="H1580" s="197"/>
      <c r="I1580" s="197"/>
      <c r="J1580" s="197"/>
      <c r="K1580" s="197"/>
      <c r="L1580" s="197"/>
      <c r="M1580" s="197"/>
      <c r="N1580" s="197"/>
      <c r="O1580" s="197"/>
      <c r="P1580" s="212"/>
    </row>
    <row r="1581" spans="3:16" x14ac:dyDescent="0.2">
      <c r="C1581" s="197"/>
      <c r="D1581" s="197"/>
      <c r="E1581" s="197"/>
      <c r="F1581" s="197"/>
      <c r="G1581" s="197"/>
      <c r="H1581" s="197"/>
      <c r="I1581" s="197"/>
      <c r="J1581" s="197"/>
      <c r="K1581" s="197"/>
      <c r="L1581" s="197"/>
      <c r="M1581" s="197"/>
      <c r="N1581" s="197"/>
      <c r="O1581" s="197"/>
      <c r="P1581" s="212"/>
    </row>
    <row r="1582" spans="3:16" x14ac:dyDescent="0.2">
      <c r="C1582" s="197"/>
      <c r="D1582" s="197"/>
      <c r="E1582" s="197"/>
      <c r="F1582" s="197"/>
      <c r="G1582" s="197"/>
      <c r="H1582" s="197"/>
      <c r="I1582" s="197"/>
      <c r="J1582" s="197"/>
      <c r="K1582" s="197"/>
      <c r="L1582" s="197"/>
      <c r="M1582" s="197"/>
      <c r="N1582" s="197"/>
      <c r="O1582" s="197"/>
      <c r="P1582" s="212"/>
    </row>
    <row r="1583" spans="3:16" x14ac:dyDescent="0.2">
      <c r="C1583" s="197"/>
      <c r="D1583" s="197"/>
      <c r="E1583" s="197"/>
      <c r="F1583" s="197"/>
      <c r="G1583" s="197"/>
      <c r="H1583" s="197"/>
      <c r="I1583" s="197"/>
      <c r="J1583" s="197"/>
      <c r="K1583" s="197"/>
      <c r="L1583" s="197"/>
      <c r="M1583" s="197"/>
      <c r="N1583" s="197"/>
      <c r="O1583" s="197"/>
      <c r="P1583" s="212"/>
    </row>
    <row r="1584" spans="3:16" x14ac:dyDescent="0.2">
      <c r="C1584" s="197"/>
      <c r="D1584" s="197"/>
      <c r="E1584" s="197"/>
      <c r="F1584" s="197"/>
      <c r="G1584" s="197"/>
      <c r="H1584" s="197"/>
      <c r="I1584" s="197"/>
      <c r="J1584" s="197"/>
      <c r="K1584" s="197"/>
      <c r="L1584" s="197"/>
      <c r="M1584" s="197"/>
      <c r="N1584" s="197"/>
      <c r="O1584" s="197"/>
      <c r="P1584" s="212"/>
    </row>
    <row r="1585" spans="3:16" x14ac:dyDescent="0.2">
      <c r="C1585" s="197"/>
      <c r="D1585" s="197"/>
      <c r="E1585" s="197"/>
      <c r="F1585" s="197"/>
      <c r="G1585" s="197"/>
      <c r="H1585" s="197"/>
      <c r="I1585" s="197"/>
      <c r="J1585" s="197"/>
      <c r="K1585" s="197"/>
      <c r="L1585" s="197"/>
      <c r="M1585" s="197"/>
      <c r="N1585" s="197"/>
      <c r="O1585" s="197"/>
      <c r="P1585" s="212"/>
    </row>
    <row r="1586" spans="3:16" x14ac:dyDescent="0.2">
      <c r="C1586" s="197"/>
      <c r="D1586" s="197"/>
      <c r="E1586" s="197"/>
      <c r="F1586" s="197"/>
      <c r="G1586" s="197"/>
      <c r="H1586" s="197"/>
      <c r="I1586" s="197"/>
      <c r="J1586" s="197"/>
      <c r="K1586" s="197"/>
      <c r="L1586" s="197"/>
      <c r="M1586" s="197"/>
      <c r="N1586" s="197"/>
      <c r="O1586" s="197"/>
      <c r="P1586" s="212"/>
    </row>
    <row r="1587" spans="3:16" x14ac:dyDescent="0.2">
      <c r="C1587" s="197"/>
      <c r="D1587" s="197"/>
      <c r="E1587" s="197"/>
      <c r="F1587" s="197"/>
      <c r="G1587" s="197"/>
      <c r="H1587" s="197"/>
      <c r="I1587" s="197"/>
      <c r="J1587" s="197"/>
      <c r="K1587" s="197"/>
      <c r="L1587" s="197"/>
      <c r="M1587" s="197"/>
      <c r="N1587" s="197"/>
      <c r="O1587" s="197"/>
      <c r="P1587" s="212"/>
    </row>
    <row r="1588" spans="3:16" x14ac:dyDescent="0.2">
      <c r="C1588" s="197"/>
      <c r="D1588" s="197"/>
      <c r="E1588" s="197"/>
      <c r="F1588" s="197"/>
      <c r="G1588" s="197"/>
      <c r="H1588" s="197"/>
      <c r="I1588" s="197"/>
      <c r="J1588" s="197"/>
      <c r="K1588" s="197"/>
      <c r="L1588" s="197"/>
      <c r="M1588" s="197"/>
      <c r="N1588" s="197"/>
      <c r="O1588" s="197"/>
      <c r="P1588" s="212"/>
    </row>
    <row r="1589" spans="3:16" x14ac:dyDescent="0.2">
      <c r="C1589" s="197"/>
      <c r="D1589" s="197"/>
      <c r="E1589" s="197"/>
      <c r="F1589" s="197"/>
      <c r="G1589" s="197"/>
      <c r="H1589" s="197"/>
      <c r="I1589" s="197"/>
      <c r="J1589" s="197"/>
      <c r="K1589" s="197"/>
      <c r="L1589" s="197"/>
      <c r="M1589" s="197"/>
      <c r="N1589" s="197"/>
      <c r="O1589" s="197"/>
      <c r="P1589" s="212"/>
    </row>
    <row r="1590" spans="3:16" x14ac:dyDescent="0.2">
      <c r="C1590" s="197"/>
      <c r="D1590" s="197"/>
      <c r="E1590" s="197"/>
      <c r="F1590" s="197"/>
      <c r="G1590" s="197"/>
      <c r="H1590" s="197"/>
      <c r="I1590" s="197"/>
      <c r="J1590" s="197"/>
      <c r="K1590" s="197"/>
      <c r="L1590" s="197"/>
      <c r="M1590" s="197"/>
      <c r="N1590" s="197"/>
      <c r="O1590" s="197"/>
      <c r="P1590" s="212"/>
    </row>
    <row r="1591" spans="3:16" x14ac:dyDescent="0.2">
      <c r="C1591" s="197"/>
      <c r="D1591" s="197"/>
      <c r="E1591" s="197"/>
      <c r="F1591" s="197"/>
      <c r="G1591" s="197"/>
      <c r="H1591" s="197"/>
      <c r="I1591" s="197"/>
      <c r="J1591" s="197"/>
      <c r="K1591" s="197"/>
      <c r="L1591" s="197"/>
      <c r="M1591" s="197"/>
      <c r="N1591" s="197"/>
      <c r="O1591" s="197"/>
      <c r="P1591" s="212"/>
    </row>
    <row r="1592" spans="3:16" x14ac:dyDescent="0.2">
      <c r="C1592" s="197"/>
      <c r="D1592" s="197"/>
      <c r="E1592" s="197"/>
      <c r="F1592" s="197"/>
      <c r="G1592" s="197"/>
      <c r="H1592" s="197"/>
      <c r="I1592" s="197"/>
      <c r="J1592" s="197"/>
      <c r="K1592" s="197"/>
      <c r="L1592" s="197"/>
      <c r="M1592" s="197"/>
      <c r="N1592" s="197"/>
      <c r="O1592" s="197"/>
      <c r="P1592" s="212"/>
    </row>
    <row r="1593" spans="3:16" x14ac:dyDescent="0.2">
      <c r="C1593" s="197"/>
      <c r="D1593" s="197"/>
      <c r="E1593" s="197"/>
      <c r="F1593" s="197"/>
      <c r="G1593" s="197"/>
      <c r="H1593" s="197"/>
      <c r="I1593" s="197"/>
      <c r="J1593" s="197"/>
      <c r="K1593" s="197"/>
      <c r="L1593" s="197"/>
      <c r="M1593" s="197"/>
      <c r="N1593" s="197"/>
      <c r="O1593" s="197"/>
      <c r="P1593" s="212"/>
    </row>
    <row r="1594" spans="3:16" x14ac:dyDescent="0.2">
      <c r="C1594" s="197"/>
      <c r="D1594" s="197"/>
      <c r="E1594" s="197"/>
      <c r="F1594" s="197"/>
      <c r="G1594" s="197"/>
      <c r="H1594" s="197"/>
      <c r="I1594" s="197"/>
      <c r="J1594" s="197"/>
      <c r="K1594" s="197"/>
      <c r="L1594" s="197"/>
      <c r="M1594" s="197"/>
      <c r="N1594" s="197"/>
      <c r="O1594" s="197"/>
      <c r="P1594" s="212"/>
    </row>
    <row r="1595" spans="3:16" x14ac:dyDescent="0.2">
      <c r="C1595" s="197"/>
      <c r="D1595" s="197"/>
      <c r="E1595" s="197"/>
      <c r="F1595" s="197"/>
      <c r="G1595" s="197"/>
      <c r="H1595" s="197"/>
      <c r="I1595" s="197"/>
      <c r="J1595" s="197"/>
      <c r="K1595" s="197"/>
      <c r="L1595" s="197"/>
      <c r="M1595" s="197"/>
      <c r="N1595" s="197"/>
      <c r="O1595" s="197"/>
      <c r="P1595" s="212"/>
    </row>
    <row r="1596" spans="3:16" x14ac:dyDescent="0.2">
      <c r="C1596" s="197"/>
      <c r="D1596" s="197"/>
      <c r="E1596" s="197"/>
      <c r="F1596" s="197"/>
      <c r="G1596" s="197"/>
      <c r="H1596" s="197"/>
      <c r="I1596" s="197"/>
      <c r="J1596" s="197"/>
      <c r="K1596" s="197"/>
      <c r="L1596" s="197"/>
      <c r="M1596" s="197"/>
      <c r="N1596" s="197"/>
      <c r="O1596" s="197"/>
      <c r="P1596" s="212"/>
    </row>
    <row r="1597" spans="3:16" x14ac:dyDescent="0.2">
      <c r="C1597" s="197"/>
      <c r="D1597" s="197"/>
      <c r="E1597" s="197"/>
      <c r="F1597" s="197"/>
      <c r="G1597" s="197"/>
      <c r="H1597" s="197"/>
      <c r="I1597" s="197"/>
      <c r="J1597" s="197"/>
      <c r="K1597" s="197"/>
      <c r="L1597" s="197"/>
      <c r="M1597" s="197"/>
      <c r="N1597" s="197"/>
      <c r="O1597" s="197"/>
      <c r="P1597" s="212"/>
    </row>
    <row r="1598" spans="3:16" x14ac:dyDescent="0.2">
      <c r="C1598" s="197"/>
      <c r="D1598" s="197"/>
      <c r="E1598" s="197"/>
      <c r="F1598" s="197"/>
      <c r="G1598" s="197"/>
      <c r="H1598" s="197"/>
      <c r="I1598" s="197"/>
      <c r="J1598" s="197"/>
      <c r="K1598" s="197"/>
      <c r="L1598" s="197"/>
      <c r="M1598" s="197"/>
      <c r="N1598" s="197"/>
      <c r="O1598" s="197"/>
      <c r="P1598" s="212"/>
    </row>
    <row r="1599" spans="3:16" x14ac:dyDescent="0.2">
      <c r="C1599" s="197"/>
      <c r="D1599" s="197"/>
      <c r="E1599" s="197"/>
      <c r="F1599" s="197"/>
      <c r="G1599" s="197"/>
      <c r="H1599" s="197"/>
      <c r="I1599" s="197"/>
      <c r="J1599" s="197"/>
      <c r="K1599" s="197"/>
      <c r="L1599" s="197"/>
      <c r="M1599" s="197"/>
      <c r="N1599" s="197"/>
      <c r="O1599" s="197"/>
      <c r="P1599" s="212"/>
    </row>
    <row r="1600" spans="3:16" x14ac:dyDescent="0.2">
      <c r="C1600" s="197"/>
      <c r="D1600" s="197"/>
      <c r="E1600" s="197"/>
      <c r="F1600" s="197"/>
      <c r="G1600" s="197"/>
      <c r="H1600" s="197"/>
      <c r="I1600" s="197"/>
      <c r="J1600" s="197"/>
      <c r="K1600" s="197"/>
      <c r="L1600" s="197"/>
      <c r="M1600" s="197"/>
      <c r="N1600" s="197"/>
      <c r="O1600" s="197"/>
      <c r="P1600" s="212"/>
    </row>
    <row r="1601" spans="3:16" x14ac:dyDescent="0.2">
      <c r="C1601" s="197"/>
      <c r="D1601" s="197"/>
      <c r="E1601" s="197"/>
      <c r="F1601" s="197"/>
      <c r="G1601" s="197"/>
      <c r="H1601" s="197"/>
      <c r="I1601" s="197"/>
      <c r="J1601" s="197"/>
      <c r="K1601" s="197"/>
      <c r="L1601" s="197"/>
      <c r="M1601" s="197"/>
      <c r="N1601" s="197"/>
      <c r="O1601" s="197"/>
      <c r="P1601" s="212"/>
    </row>
    <row r="1602" spans="3:16" x14ac:dyDescent="0.2">
      <c r="C1602" s="197"/>
      <c r="D1602" s="197"/>
      <c r="E1602" s="197"/>
      <c r="F1602" s="197"/>
      <c r="G1602" s="197"/>
      <c r="H1602" s="197"/>
      <c r="I1602" s="197"/>
      <c r="J1602" s="197"/>
      <c r="K1602" s="197"/>
      <c r="L1602" s="197"/>
      <c r="M1602" s="197"/>
      <c r="N1602" s="197"/>
      <c r="O1602" s="197"/>
      <c r="P1602" s="212"/>
    </row>
    <row r="1603" spans="3:16" x14ac:dyDescent="0.2">
      <c r="C1603" s="197"/>
      <c r="D1603" s="197"/>
      <c r="E1603" s="197"/>
      <c r="F1603" s="197"/>
      <c r="G1603" s="197"/>
      <c r="H1603" s="197"/>
      <c r="I1603" s="197"/>
      <c r="J1603" s="197"/>
      <c r="K1603" s="197"/>
      <c r="L1603" s="197"/>
      <c r="M1603" s="197"/>
      <c r="N1603" s="197"/>
      <c r="O1603" s="197"/>
      <c r="P1603" s="212"/>
    </row>
    <row r="1604" spans="3:16" x14ac:dyDescent="0.2">
      <c r="C1604" s="197"/>
      <c r="D1604" s="197"/>
      <c r="E1604" s="197"/>
      <c r="F1604" s="197"/>
      <c r="G1604" s="197"/>
      <c r="H1604" s="197"/>
      <c r="I1604" s="197"/>
      <c r="J1604" s="197"/>
      <c r="K1604" s="197"/>
      <c r="L1604" s="197"/>
      <c r="M1604" s="197"/>
      <c r="N1604" s="197"/>
      <c r="O1604" s="197"/>
      <c r="P1604" s="212"/>
    </row>
    <row r="1605" spans="3:16" x14ac:dyDescent="0.2">
      <c r="C1605" s="197"/>
      <c r="D1605" s="197"/>
      <c r="E1605" s="197"/>
      <c r="F1605" s="197"/>
      <c r="G1605" s="197"/>
      <c r="H1605" s="197"/>
      <c r="I1605" s="197"/>
      <c r="J1605" s="197"/>
      <c r="K1605" s="197"/>
      <c r="L1605" s="197"/>
      <c r="M1605" s="197"/>
      <c r="N1605" s="197"/>
      <c r="O1605" s="197"/>
      <c r="P1605" s="212"/>
    </row>
    <row r="1606" spans="3:16" x14ac:dyDescent="0.2">
      <c r="C1606" s="197"/>
      <c r="D1606" s="197"/>
      <c r="E1606" s="197"/>
      <c r="F1606" s="197"/>
      <c r="G1606" s="197"/>
      <c r="H1606" s="197"/>
      <c r="I1606" s="197"/>
      <c r="J1606" s="197"/>
      <c r="K1606" s="197"/>
      <c r="L1606" s="197"/>
      <c r="M1606" s="197"/>
      <c r="N1606" s="197"/>
      <c r="O1606" s="197"/>
      <c r="P1606" s="212"/>
    </row>
    <row r="1607" spans="3:16" x14ac:dyDescent="0.2">
      <c r="C1607" s="197"/>
      <c r="D1607" s="197"/>
      <c r="E1607" s="197"/>
      <c r="F1607" s="197"/>
      <c r="G1607" s="197"/>
      <c r="H1607" s="197"/>
      <c r="I1607" s="197"/>
      <c r="J1607" s="197"/>
      <c r="K1607" s="197"/>
      <c r="L1607" s="197"/>
      <c r="M1607" s="197"/>
      <c r="N1607" s="197"/>
      <c r="O1607" s="197"/>
      <c r="P1607" s="212"/>
    </row>
    <row r="1608" spans="3:16" x14ac:dyDescent="0.2">
      <c r="C1608" s="197"/>
      <c r="D1608" s="197"/>
      <c r="E1608" s="197"/>
      <c r="F1608" s="197"/>
      <c r="G1608" s="197"/>
      <c r="H1608" s="197"/>
      <c r="I1608" s="197"/>
      <c r="J1608" s="197"/>
      <c r="K1608" s="197"/>
      <c r="L1608" s="197"/>
      <c r="M1608" s="197"/>
      <c r="N1608" s="197"/>
      <c r="O1608" s="197"/>
      <c r="P1608" s="212"/>
    </row>
    <row r="1609" spans="3:16" x14ac:dyDescent="0.2">
      <c r="C1609" s="197"/>
      <c r="D1609" s="197"/>
      <c r="E1609" s="197"/>
      <c r="F1609" s="197"/>
      <c r="G1609" s="197"/>
      <c r="H1609" s="197"/>
      <c r="I1609" s="197"/>
      <c r="J1609" s="197"/>
      <c r="K1609" s="197"/>
      <c r="L1609" s="197"/>
      <c r="M1609" s="197"/>
      <c r="N1609" s="197"/>
      <c r="O1609" s="197"/>
      <c r="P1609" s="212"/>
    </row>
    <row r="1610" spans="3:16" x14ac:dyDescent="0.2">
      <c r="C1610" s="197"/>
      <c r="D1610" s="197"/>
      <c r="E1610" s="197"/>
      <c r="F1610" s="197"/>
      <c r="G1610" s="197"/>
      <c r="H1610" s="197"/>
      <c r="I1610" s="197"/>
      <c r="J1610" s="197"/>
      <c r="K1610" s="197"/>
      <c r="L1610" s="197"/>
      <c r="M1610" s="197"/>
      <c r="N1610" s="197"/>
      <c r="O1610" s="197"/>
      <c r="P1610" s="212"/>
    </row>
    <row r="1611" spans="3:16" x14ac:dyDescent="0.2">
      <c r="C1611" s="197"/>
      <c r="D1611" s="197"/>
      <c r="E1611" s="197"/>
      <c r="F1611" s="197"/>
      <c r="G1611" s="197"/>
      <c r="H1611" s="197"/>
      <c r="I1611" s="197"/>
      <c r="J1611" s="197"/>
      <c r="K1611" s="197"/>
      <c r="L1611" s="197"/>
      <c r="M1611" s="197"/>
      <c r="N1611" s="197"/>
      <c r="O1611" s="197"/>
      <c r="P1611" s="212"/>
    </row>
    <row r="1612" spans="3:16" x14ac:dyDescent="0.2">
      <c r="C1612" s="197"/>
      <c r="D1612" s="197"/>
      <c r="E1612" s="197"/>
      <c r="F1612" s="197"/>
      <c r="G1612" s="197"/>
      <c r="H1612" s="197"/>
      <c r="I1612" s="197"/>
      <c r="J1612" s="197"/>
      <c r="K1612" s="197"/>
      <c r="L1612" s="197"/>
      <c r="M1612" s="197"/>
      <c r="N1612" s="197"/>
      <c r="O1612" s="197"/>
      <c r="P1612" s="212"/>
    </row>
    <row r="1613" spans="3:16" x14ac:dyDescent="0.2">
      <c r="C1613" s="197"/>
      <c r="D1613" s="197"/>
      <c r="E1613" s="197"/>
      <c r="F1613" s="197"/>
      <c r="G1613" s="197"/>
      <c r="H1613" s="197"/>
      <c r="I1613" s="197"/>
      <c r="J1613" s="197"/>
      <c r="K1613" s="197"/>
      <c r="L1613" s="197"/>
      <c r="M1613" s="197"/>
      <c r="N1613" s="197"/>
      <c r="O1613" s="197"/>
      <c r="P1613" s="212"/>
    </row>
    <row r="1614" spans="3:16" x14ac:dyDescent="0.2">
      <c r="C1614" s="197"/>
      <c r="D1614" s="197"/>
      <c r="E1614" s="197"/>
      <c r="F1614" s="197"/>
      <c r="G1614" s="197"/>
      <c r="H1614" s="197"/>
      <c r="I1614" s="197"/>
      <c r="J1614" s="197"/>
      <c r="K1614" s="197"/>
      <c r="L1614" s="197"/>
      <c r="M1614" s="197"/>
      <c r="N1614" s="197"/>
      <c r="O1614" s="197"/>
      <c r="P1614" s="212"/>
    </row>
    <row r="1615" spans="3:16" x14ac:dyDescent="0.2">
      <c r="C1615" s="197"/>
      <c r="D1615" s="197"/>
      <c r="E1615" s="197"/>
      <c r="F1615" s="197"/>
      <c r="G1615" s="197"/>
      <c r="H1615" s="197"/>
      <c r="I1615" s="197"/>
      <c r="J1615" s="197"/>
      <c r="K1615" s="197"/>
      <c r="L1615" s="197"/>
      <c r="M1615" s="197"/>
      <c r="N1615" s="197"/>
      <c r="O1615" s="197"/>
      <c r="P1615" s="212"/>
    </row>
    <row r="1616" spans="3:16" x14ac:dyDescent="0.2">
      <c r="C1616" s="197"/>
      <c r="D1616" s="197"/>
      <c r="E1616" s="197"/>
      <c r="F1616" s="197"/>
      <c r="G1616" s="197"/>
      <c r="H1616" s="197"/>
      <c r="I1616" s="197"/>
      <c r="J1616" s="197"/>
      <c r="K1616" s="197"/>
      <c r="L1616" s="197"/>
      <c r="M1616" s="197"/>
      <c r="N1616" s="197"/>
      <c r="O1616" s="197"/>
      <c r="P1616" s="212"/>
    </row>
    <row r="1617" spans="3:16" x14ac:dyDescent="0.2">
      <c r="C1617" s="197"/>
      <c r="D1617" s="197"/>
      <c r="E1617" s="197"/>
      <c r="F1617" s="197"/>
      <c r="G1617" s="197"/>
      <c r="H1617" s="197"/>
      <c r="I1617" s="197"/>
      <c r="J1617" s="197"/>
      <c r="K1617" s="197"/>
      <c r="L1617" s="197"/>
      <c r="M1617" s="197"/>
      <c r="N1617" s="197"/>
      <c r="O1617" s="197"/>
      <c r="P1617" s="212"/>
    </row>
    <row r="1618" spans="3:16" x14ac:dyDescent="0.2">
      <c r="C1618" s="197"/>
      <c r="D1618" s="197"/>
      <c r="E1618" s="197"/>
      <c r="F1618" s="197"/>
      <c r="G1618" s="197"/>
      <c r="H1618" s="197"/>
      <c r="I1618" s="197"/>
      <c r="J1618" s="197"/>
      <c r="K1618" s="197"/>
      <c r="L1618" s="197"/>
      <c r="M1618" s="197"/>
      <c r="N1618" s="197"/>
      <c r="O1618" s="197"/>
      <c r="P1618" s="212"/>
    </row>
    <row r="1619" spans="3:16" x14ac:dyDescent="0.2">
      <c r="C1619" s="197"/>
      <c r="D1619" s="197"/>
      <c r="E1619" s="197"/>
      <c r="F1619" s="197"/>
      <c r="G1619" s="197"/>
      <c r="H1619" s="197"/>
      <c r="I1619" s="197"/>
      <c r="J1619" s="197"/>
      <c r="K1619" s="197"/>
      <c r="L1619" s="197"/>
      <c r="M1619" s="197"/>
      <c r="N1619" s="197"/>
      <c r="O1619" s="197"/>
      <c r="P1619" s="212"/>
    </row>
    <row r="1620" spans="3:16" x14ac:dyDescent="0.2">
      <c r="C1620" s="197"/>
      <c r="D1620" s="197"/>
      <c r="E1620" s="197"/>
      <c r="F1620" s="197"/>
      <c r="G1620" s="197"/>
      <c r="H1620" s="197"/>
      <c r="I1620" s="197"/>
      <c r="J1620" s="197"/>
      <c r="K1620" s="197"/>
      <c r="L1620" s="197"/>
      <c r="M1620" s="197"/>
      <c r="N1620" s="197"/>
      <c r="O1620" s="197"/>
      <c r="P1620" s="212"/>
    </row>
    <row r="1621" spans="3:16" x14ac:dyDescent="0.2">
      <c r="C1621" s="197"/>
      <c r="D1621" s="197"/>
      <c r="E1621" s="197"/>
      <c r="F1621" s="197"/>
      <c r="G1621" s="197"/>
      <c r="H1621" s="197"/>
      <c r="I1621" s="197"/>
      <c r="J1621" s="197"/>
      <c r="K1621" s="197"/>
      <c r="L1621" s="197"/>
      <c r="M1621" s="197"/>
      <c r="N1621" s="197"/>
      <c r="O1621" s="197"/>
      <c r="P1621" s="212"/>
    </row>
    <row r="1622" spans="3:16" x14ac:dyDescent="0.2">
      <c r="C1622" s="197"/>
      <c r="D1622" s="197"/>
      <c r="E1622" s="197"/>
      <c r="F1622" s="197"/>
      <c r="G1622" s="197"/>
      <c r="H1622" s="197"/>
      <c r="I1622" s="197"/>
      <c r="J1622" s="197"/>
      <c r="K1622" s="197"/>
      <c r="L1622" s="197"/>
      <c r="M1622" s="197"/>
      <c r="N1622" s="197"/>
      <c r="O1622" s="197"/>
      <c r="P1622" s="212"/>
    </row>
    <row r="1623" spans="3:16" x14ac:dyDescent="0.2">
      <c r="C1623" s="197"/>
      <c r="D1623" s="197"/>
      <c r="E1623" s="197"/>
      <c r="F1623" s="197"/>
      <c r="G1623" s="197"/>
      <c r="H1623" s="197"/>
      <c r="I1623" s="197"/>
      <c r="J1623" s="197"/>
      <c r="K1623" s="197"/>
      <c r="L1623" s="197"/>
      <c r="M1623" s="197"/>
      <c r="N1623" s="197"/>
      <c r="O1623" s="197"/>
      <c r="P1623" s="212"/>
    </row>
    <row r="1624" spans="3:16" x14ac:dyDescent="0.2">
      <c r="C1624" s="197"/>
      <c r="D1624" s="197"/>
      <c r="E1624" s="197"/>
      <c r="F1624" s="197"/>
      <c r="G1624" s="197"/>
      <c r="H1624" s="197"/>
      <c r="I1624" s="197"/>
      <c r="J1624" s="197"/>
      <c r="K1624" s="197"/>
      <c r="L1624" s="197"/>
      <c r="M1624" s="197"/>
      <c r="N1624" s="197"/>
      <c r="O1624" s="197"/>
      <c r="P1624" s="212"/>
    </row>
    <row r="1625" spans="3:16" x14ac:dyDescent="0.2">
      <c r="C1625" s="197"/>
      <c r="D1625" s="197"/>
      <c r="E1625" s="197"/>
      <c r="F1625" s="197"/>
      <c r="G1625" s="197"/>
      <c r="H1625" s="197"/>
      <c r="I1625" s="197"/>
      <c r="J1625" s="197"/>
      <c r="K1625" s="197"/>
      <c r="L1625" s="197"/>
      <c r="M1625" s="197"/>
      <c r="N1625" s="197"/>
      <c r="O1625" s="197"/>
      <c r="P1625" s="212"/>
    </row>
    <row r="1626" spans="3:16" x14ac:dyDescent="0.2">
      <c r="C1626" s="197"/>
      <c r="D1626" s="197"/>
      <c r="E1626" s="197"/>
      <c r="F1626" s="197"/>
      <c r="G1626" s="197"/>
      <c r="H1626" s="197"/>
      <c r="I1626" s="197"/>
      <c r="J1626" s="197"/>
      <c r="K1626" s="197"/>
      <c r="L1626" s="197"/>
      <c r="M1626" s="197"/>
      <c r="N1626" s="197"/>
      <c r="O1626" s="197"/>
      <c r="P1626" s="212"/>
    </row>
    <row r="1627" spans="3:16" x14ac:dyDescent="0.2">
      <c r="C1627" s="197"/>
      <c r="D1627" s="197"/>
      <c r="E1627" s="197"/>
      <c r="F1627" s="197"/>
      <c r="G1627" s="197"/>
      <c r="H1627" s="197"/>
      <c r="I1627" s="197"/>
      <c r="J1627" s="197"/>
      <c r="K1627" s="197"/>
      <c r="L1627" s="197"/>
      <c r="M1627" s="197"/>
      <c r="N1627" s="197"/>
      <c r="O1627" s="197"/>
      <c r="P1627" s="212"/>
    </row>
    <row r="1628" spans="3:16" x14ac:dyDescent="0.2">
      <c r="C1628" s="197"/>
      <c r="D1628" s="197"/>
      <c r="E1628" s="197"/>
      <c r="F1628" s="197"/>
      <c r="G1628" s="197"/>
      <c r="H1628" s="197"/>
      <c r="I1628" s="197"/>
      <c r="J1628" s="197"/>
      <c r="K1628" s="197"/>
      <c r="L1628" s="197"/>
      <c r="M1628" s="197"/>
      <c r="N1628" s="197"/>
      <c r="O1628" s="197"/>
      <c r="P1628" s="212"/>
    </row>
    <row r="1629" spans="3:16" x14ac:dyDescent="0.2">
      <c r="C1629" s="197"/>
      <c r="D1629" s="197"/>
      <c r="E1629" s="197"/>
      <c r="F1629" s="197"/>
      <c r="G1629" s="197"/>
      <c r="H1629" s="197"/>
      <c r="I1629" s="197"/>
      <c r="J1629" s="197"/>
      <c r="K1629" s="197"/>
      <c r="L1629" s="197"/>
      <c r="M1629" s="197"/>
      <c r="N1629" s="197"/>
      <c r="O1629" s="197"/>
      <c r="P1629" s="212"/>
    </row>
    <row r="1630" spans="3:16" x14ac:dyDescent="0.2">
      <c r="C1630" s="197"/>
      <c r="D1630" s="197"/>
      <c r="E1630" s="197"/>
      <c r="F1630" s="197"/>
      <c r="G1630" s="197"/>
      <c r="H1630" s="197"/>
      <c r="I1630" s="197"/>
      <c r="J1630" s="197"/>
      <c r="K1630" s="197"/>
      <c r="L1630" s="197"/>
      <c r="M1630" s="197"/>
      <c r="N1630" s="197"/>
      <c r="O1630" s="197"/>
      <c r="P1630" s="212"/>
    </row>
    <row r="1631" spans="3:16" x14ac:dyDescent="0.2">
      <c r="C1631" s="197"/>
      <c r="D1631" s="197"/>
      <c r="E1631" s="197"/>
      <c r="F1631" s="197"/>
      <c r="G1631" s="197"/>
      <c r="H1631" s="197"/>
      <c r="I1631" s="197"/>
      <c r="J1631" s="197"/>
      <c r="K1631" s="197"/>
      <c r="L1631" s="197"/>
      <c r="M1631" s="197"/>
      <c r="N1631" s="197"/>
      <c r="O1631" s="197"/>
      <c r="P1631" s="212"/>
    </row>
    <row r="1632" spans="3:16" x14ac:dyDescent="0.2">
      <c r="C1632" s="197"/>
      <c r="D1632" s="197"/>
      <c r="E1632" s="197"/>
      <c r="F1632" s="197"/>
      <c r="G1632" s="197"/>
      <c r="H1632" s="197"/>
      <c r="I1632" s="197"/>
      <c r="J1632" s="197"/>
      <c r="K1632" s="197"/>
      <c r="L1632" s="197"/>
      <c r="M1632" s="197"/>
      <c r="N1632" s="197"/>
      <c r="O1632" s="197"/>
      <c r="P1632" s="212"/>
    </row>
    <row r="1633" spans="3:16" x14ac:dyDescent="0.2">
      <c r="C1633" s="197"/>
      <c r="D1633" s="197"/>
      <c r="E1633" s="197"/>
      <c r="F1633" s="197"/>
      <c r="G1633" s="197"/>
      <c r="H1633" s="197"/>
      <c r="I1633" s="197"/>
      <c r="J1633" s="197"/>
      <c r="K1633" s="197"/>
      <c r="L1633" s="197"/>
      <c r="M1633" s="197"/>
      <c r="N1633" s="197"/>
      <c r="O1633" s="197"/>
      <c r="P1633" s="212"/>
    </row>
    <row r="1634" spans="3:16" x14ac:dyDescent="0.2">
      <c r="C1634" s="197"/>
      <c r="D1634" s="197"/>
      <c r="E1634" s="197"/>
      <c r="F1634" s="197"/>
      <c r="G1634" s="197"/>
      <c r="H1634" s="197"/>
      <c r="I1634" s="197"/>
      <c r="J1634" s="197"/>
      <c r="K1634" s="197"/>
      <c r="L1634" s="197"/>
      <c r="M1634" s="197"/>
      <c r="N1634" s="197"/>
      <c r="O1634" s="197"/>
      <c r="P1634" s="212"/>
    </row>
    <row r="1635" spans="3:16" x14ac:dyDescent="0.2">
      <c r="C1635" s="197"/>
      <c r="D1635" s="197"/>
      <c r="E1635" s="197"/>
      <c r="F1635" s="197"/>
      <c r="G1635" s="197"/>
      <c r="H1635" s="197"/>
      <c r="I1635" s="197"/>
      <c r="J1635" s="197"/>
      <c r="K1635" s="197"/>
      <c r="L1635" s="197"/>
      <c r="M1635" s="197"/>
      <c r="N1635" s="197"/>
      <c r="O1635" s="197"/>
      <c r="P1635" s="212"/>
    </row>
    <row r="1636" spans="3:16" x14ac:dyDescent="0.2">
      <c r="C1636" s="197"/>
      <c r="D1636" s="197"/>
      <c r="E1636" s="197"/>
      <c r="F1636" s="197"/>
      <c r="G1636" s="197"/>
      <c r="H1636" s="197"/>
      <c r="I1636" s="197"/>
      <c r="J1636" s="197"/>
      <c r="K1636" s="197"/>
      <c r="L1636" s="197"/>
      <c r="M1636" s="197"/>
      <c r="N1636" s="197"/>
      <c r="O1636" s="197"/>
      <c r="P1636" s="212"/>
    </row>
    <row r="1637" spans="3:16" x14ac:dyDescent="0.2">
      <c r="C1637" s="197"/>
      <c r="D1637" s="197"/>
      <c r="E1637" s="197"/>
      <c r="F1637" s="197"/>
      <c r="G1637" s="197"/>
      <c r="H1637" s="197"/>
      <c r="I1637" s="197"/>
      <c r="J1637" s="197"/>
      <c r="K1637" s="197"/>
      <c r="L1637" s="197"/>
      <c r="M1637" s="197"/>
      <c r="N1637" s="197"/>
      <c r="O1637" s="197"/>
      <c r="P1637" s="212"/>
    </row>
    <row r="1638" spans="3:16" x14ac:dyDescent="0.2">
      <c r="C1638" s="197"/>
      <c r="D1638" s="197"/>
      <c r="E1638" s="197"/>
      <c r="F1638" s="197"/>
      <c r="G1638" s="197"/>
      <c r="H1638" s="197"/>
      <c r="I1638" s="197"/>
      <c r="J1638" s="197"/>
      <c r="K1638" s="197"/>
      <c r="L1638" s="197"/>
      <c r="M1638" s="197"/>
      <c r="N1638" s="197"/>
      <c r="O1638" s="197"/>
      <c r="P1638" s="212"/>
    </row>
    <row r="1639" spans="3:16" x14ac:dyDescent="0.2">
      <c r="C1639" s="197"/>
      <c r="D1639" s="197"/>
      <c r="E1639" s="197"/>
      <c r="F1639" s="197"/>
      <c r="G1639" s="197"/>
      <c r="H1639" s="197"/>
      <c r="I1639" s="197"/>
      <c r="J1639" s="197"/>
      <c r="K1639" s="197"/>
      <c r="L1639" s="197"/>
      <c r="M1639" s="197"/>
      <c r="N1639" s="197"/>
      <c r="O1639" s="197"/>
      <c r="P1639" s="212"/>
    </row>
    <row r="1640" spans="3:16" x14ac:dyDescent="0.2">
      <c r="C1640" s="197"/>
      <c r="D1640" s="197"/>
      <c r="E1640" s="197"/>
      <c r="F1640" s="197"/>
      <c r="G1640" s="197"/>
      <c r="H1640" s="197"/>
      <c r="I1640" s="197"/>
      <c r="J1640" s="197"/>
      <c r="K1640" s="197"/>
      <c r="L1640" s="197"/>
      <c r="M1640" s="197"/>
      <c r="N1640" s="197"/>
      <c r="O1640" s="197"/>
      <c r="P1640" s="212"/>
    </row>
    <row r="1641" spans="3:16" x14ac:dyDescent="0.2">
      <c r="C1641" s="197"/>
      <c r="D1641" s="197"/>
      <c r="E1641" s="197"/>
      <c r="F1641" s="197"/>
      <c r="G1641" s="197"/>
      <c r="H1641" s="197"/>
      <c r="I1641" s="197"/>
      <c r="J1641" s="197"/>
      <c r="K1641" s="197"/>
      <c r="L1641" s="197"/>
      <c r="M1641" s="197"/>
      <c r="N1641" s="197"/>
      <c r="O1641" s="197"/>
      <c r="P1641" s="212"/>
    </row>
    <row r="1642" spans="3:16" x14ac:dyDescent="0.2">
      <c r="C1642" s="197"/>
      <c r="D1642" s="197"/>
      <c r="E1642" s="197"/>
      <c r="F1642" s="197"/>
      <c r="G1642" s="197"/>
      <c r="H1642" s="197"/>
      <c r="I1642" s="197"/>
      <c r="J1642" s="197"/>
      <c r="K1642" s="197"/>
      <c r="L1642" s="197"/>
      <c r="M1642" s="197"/>
      <c r="N1642" s="197"/>
      <c r="O1642" s="197"/>
      <c r="P1642" s="212"/>
    </row>
    <row r="1643" spans="3:16" x14ac:dyDescent="0.2">
      <c r="C1643" s="197"/>
      <c r="D1643" s="197"/>
      <c r="E1643" s="197"/>
      <c r="F1643" s="197"/>
      <c r="G1643" s="197"/>
      <c r="H1643" s="197"/>
      <c r="I1643" s="197"/>
      <c r="J1643" s="197"/>
      <c r="K1643" s="197"/>
      <c r="L1643" s="197"/>
      <c r="M1643" s="197"/>
      <c r="N1643" s="197"/>
      <c r="O1643" s="197"/>
      <c r="P1643" s="212"/>
    </row>
    <row r="1644" spans="3:16" x14ac:dyDescent="0.2">
      <c r="C1644" s="197"/>
      <c r="D1644" s="197"/>
      <c r="E1644" s="197"/>
      <c r="F1644" s="197"/>
      <c r="G1644" s="197"/>
      <c r="H1644" s="197"/>
      <c r="I1644" s="197"/>
      <c r="J1644" s="197"/>
      <c r="K1644" s="197"/>
      <c r="L1644" s="197"/>
      <c r="M1644" s="197"/>
      <c r="N1644" s="197"/>
      <c r="O1644" s="197"/>
      <c r="P1644" s="212"/>
    </row>
    <row r="1645" spans="3:16" x14ac:dyDescent="0.2">
      <c r="C1645" s="197"/>
      <c r="D1645" s="197"/>
      <c r="E1645" s="197"/>
      <c r="F1645" s="197"/>
      <c r="G1645" s="197"/>
      <c r="H1645" s="197"/>
      <c r="I1645" s="197"/>
      <c r="J1645" s="197"/>
      <c r="K1645" s="197"/>
      <c r="L1645" s="197"/>
      <c r="M1645" s="197"/>
      <c r="N1645" s="197"/>
      <c r="O1645" s="197"/>
      <c r="P1645" s="212"/>
    </row>
    <row r="1646" spans="3:16" x14ac:dyDescent="0.2">
      <c r="C1646" s="197"/>
      <c r="D1646" s="197"/>
      <c r="E1646" s="197"/>
      <c r="F1646" s="197"/>
      <c r="G1646" s="197"/>
      <c r="H1646" s="197"/>
      <c r="I1646" s="197"/>
      <c r="J1646" s="197"/>
      <c r="K1646" s="197"/>
      <c r="L1646" s="197"/>
      <c r="M1646" s="197"/>
      <c r="N1646" s="197"/>
      <c r="O1646" s="197"/>
      <c r="P1646" s="212"/>
    </row>
    <row r="1647" spans="3:16" x14ac:dyDescent="0.2">
      <c r="C1647" s="197"/>
      <c r="D1647" s="197"/>
      <c r="E1647" s="197"/>
      <c r="F1647" s="197"/>
      <c r="G1647" s="197"/>
      <c r="H1647" s="197"/>
      <c r="I1647" s="197"/>
      <c r="J1647" s="197"/>
      <c r="K1647" s="197"/>
      <c r="L1647" s="197"/>
      <c r="M1647" s="197"/>
      <c r="N1647" s="197"/>
      <c r="O1647" s="197"/>
      <c r="P1647" s="212"/>
    </row>
    <row r="1648" spans="3:16" x14ac:dyDescent="0.2">
      <c r="C1648" s="197"/>
      <c r="D1648" s="197"/>
      <c r="E1648" s="197"/>
      <c r="F1648" s="197"/>
      <c r="G1648" s="197"/>
      <c r="H1648" s="197"/>
      <c r="I1648" s="197"/>
      <c r="J1648" s="197"/>
      <c r="K1648" s="197"/>
      <c r="L1648" s="197"/>
      <c r="M1648" s="197"/>
      <c r="N1648" s="197"/>
      <c r="O1648" s="197"/>
      <c r="P1648" s="212"/>
    </row>
    <row r="1649" spans="3:16" x14ac:dyDescent="0.2">
      <c r="C1649" s="197"/>
      <c r="D1649" s="197"/>
      <c r="E1649" s="197"/>
      <c r="F1649" s="197"/>
      <c r="G1649" s="197"/>
      <c r="H1649" s="197"/>
      <c r="I1649" s="197"/>
      <c r="J1649" s="197"/>
      <c r="K1649" s="197"/>
      <c r="L1649" s="197"/>
      <c r="M1649" s="197"/>
      <c r="N1649" s="197"/>
      <c r="O1649" s="197"/>
      <c r="P1649" s="212"/>
    </row>
    <row r="1650" spans="3:16" x14ac:dyDescent="0.2">
      <c r="C1650" s="197"/>
      <c r="D1650" s="197"/>
      <c r="E1650" s="197"/>
      <c r="F1650" s="197"/>
      <c r="G1650" s="197"/>
      <c r="H1650" s="197"/>
      <c r="I1650" s="197"/>
      <c r="J1650" s="197"/>
      <c r="K1650" s="197"/>
      <c r="L1650" s="197"/>
      <c r="M1650" s="197"/>
      <c r="N1650" s="197"/>
      <c r="O1650" s="197"/>
      <c r="P1650" s="212"/>
    </row>
    <row r="1651" spans="3:16" x14ac:dyDescent="0.2">
      <c r="C1651" s="197"/>
      <c r="D1651" s="197"/>
      <c r="E1651" s="197"/>
      <c r="F1651" s="197"/>
      <c r="G1651" s="197"/>
      <c r="H1651" s="197"/>
      <c r="I1651" s="197"/>
      <c r="J1651" s="197"/>
      <c r="K1651" s="197"/>
      <c r="L1651" s="197"/>
      <c r="M1651" s="197"/>
      <c r="N1651" s="197"/>
      <c r="O1651" s="197"/>
      <c r="P1651" s="212"/>
    </row>
    <row r="1652" spans="3:16" x14ac:dyDescent="0.2">
      <c r="C1652" s="197"/>
      <c r="D1652" s="197"/>
      <c r="E1652" s="197"/>
      <c r="F1652" s="197"/>
      <c r="G1652" s="197"/>
      <c r="H1652" s="197"/>
      <c r="I1652" s="197"/>
      <c r="J1652" s="197"/>
      <c r="K1652" s="197"/>
      <c r="L1652" s="197"/>
      <c r="M1652" s="197"/>
      <c r="N1652" s="197"/>
      <c r="O1652" s="197"/>
      <c r="P1652" s="212"/>
    </row>
    <row r="1653" spans="3:16" x14ac:dyDescent="0.2">
      <c r="C1653" s="197"/>
      <c r="D1653" s="197"/>
      <c r="E1653" s="197"/>
      <c r="F1653" s="197"/>
      <c r="G1653" s="197"/>
      <c r="H1653" s="197"/>
      <c r="I1653" s="197"/>
      <c r="J1653" s="197"/>
      <c r="K1653" s="197"/>
      <c r="L1653" s="197"/>
      <c r="M1653" s="197"/>
      <c r="N1653" s="197"/>
      <c r="O1653" s="197"/>
      <c r="P1653" s="212"/>
    </row>
    <row r="1654" spans="3:16" x14ac:dyDescent="0.2">
      <c r="C1654" s="197"/>
      <c r="D1654" s="197"/>
      <c r="E1654" s="197"/>
      <c r="F1654" s="197"/>
      <c r="G1654" s="197"/>
      <c r="H1654" s="197"/>
      <c r="I1654" s="197"/>
      <c r="J1654" s="197"/>
      <c r="K1654" s="197"/>
      <c r="L1654" s="197"/>
      <c r="M1654" s="197"/>
      <c r="N1654" s="197"/>
      <c r="O1654" s="197"/>
      <c r="P1654" s="212"/>
    </row>
    <row r="1655" spans="3:16" x14ac:dyDescent="0.2">
      <c r="C1655" s="197"/>
      <c r="D1655" s="197"/>
      <c r="E1655" s="197"/>
      <c r="F1655" s="197"/>
      <c r="G1655" s="197"/>
      <c r="H1655" s="197"/>
      <c r="I1655" s="197"/>
      <c r="J1655" s="197"/>
      <c r="K1655" s="197"/>
      <c r="L1655" s="197"/>
      <c r="M1655" s="197"/>
      <c r="N1655" s="197"/>
      <c r="O1655" s="197"/>
      <c r="P1655" s="212"/>
    </row>
    <row r="1656" spans="3:16" x14ac:dyDescent="0.2">
      <c r="C1656" s="197"/>
      <c r="D1656" s="197"/>
      <c r="E1656" s="197"/>
      <c r="F1656" s="197"/>
      <c r="G1656" s="197"/>
      <c r="H1656" s="197"/>
      <c r="I1656" s="197"/>
      <c r="J1656" s="197"/>
      <c r="K1656" s="197"/>
      <c r="L1656" s="197"/>
      <c r="M1656" s="197"/>
      <c r="N1656" s="197"/>
      <c r="O1656" s="197"/>
      <c r="P1656" s="212"/>
    </row>
    <row r="1657" spans="3:16" x14ac:dyDescent="0.2">
      <c r="C1657" s="197"/>
      <c r="D1657" s="197"/>
      <c r="E1657" s="197"/>
      <c r="F1657" s="197"/>
      <c r="G1657" s="197"/>
      <c r="H1657" s="197"/>
      <c r="I1657" s="197"/>
      <c r="J1657" s="197"/>
      <c r="K1657" s="197"/>
      <c r="L1657" s="197"/>
      <c r="M1657" s="197"/>
      <c r="N1657" s="197"/>
      <c r="O1657" s="197"/>
      <c r="P1657" s="212"/>
    </row>
    <row r="1658" spans="3:16" x14ac:dyDescent="0.2">
      <c r="C1658" s="197"/>
      <c r="D1658" s="197"/>
      <c r="E1658" s="197"/>
      <c r="F1658" s="197"/>
      <c r="G1658" s="197"/>
      <c r="H1658" s="197"/>
      <c r="I1658" s="197"/>
      <c r="J1658" s="197"/>
      <c r="K1658" s="197"/>
      <c r="L1658" s="197"/>
      <c r="M1658" s="197"/>
      <c r="N1658" s="197"/>
      <c r="O1658" s="197"/>
      <c r="P1658" s="212"/>
    </row>
    <row r="1659" spans="3:16" x14ac:dyDescent="0.2">
      <c r="C1659" s="197"/>
      <c r="D1659" s="197"/>
      <c r="E1659" s="197"/>
      <c r="F1659" s="197"/>
      <c r="G1659" s="197"/>
      <c r="H1659" s="197"/>
      <c r="I1659" s="197"/>
      <c r="J1659" s="197"/>
      <c r="K1659" s="197"/>
      <c r="L1659" s="197"/>
      <c r="M1659" s="197"/>
      <c r="N1659" s="197"/>
      <c r="O1659" s="197"/>
      <c r="P1659" s="212"/>
    </row>
    <row r="1660" spans="3:16" x14ac:dyDescent="0.2">
      <c r="C1660" s="197"/>
      <c r="D1660" s="197"/>
      <c r="E1660" s="197"/>
      <c r="F1660" s="197"/>
      <c r="G1660" s="197"/>
      <c r="H1660" s="197"/>
      <c r="I1660" s="197"/>
      <c r="J1660" s="197"/>
      <c r="K1660" s="197"/>
      <c r="L1660" s="197"/>
      <c r="M1660" s="197"/>
      <c r="N1660" s="197"/>
      <c r="O1660" s="197"/>
      <c r="P1660" s="212"/>
    </row>
    <row r="1661" spans="3:16" x14ac:dyDescent="0.2">
      <c r="C1661" s="197"/>
      <c r="D1661" s="197"/>
      <c r="E1661" s="197"/>
      <c r="F1661" s="197"/>
      <c r="G1661" s="197"/>
      <c r="H1661" s="197"/>
      <c r="I1661" s="197"/>
      <c r="J1661" s="197"/>
      <c r="K1661" s="197"/>
      <c r="L1661" s="197"/>
      <c r="M1661" s="197"/>
      <c r="N1661" s="197"/>
      <c r="O1661" s="197"/>
      <c r="P1661" s="212"/>
    </row>
    <row r="1662" spans="3:16" x14ac:dyDescent="0.2">
      <c r="C1662" s="197"/>
      <c r="D1662" s="197"/>
      <c r="E1662" s="197"/>
      <c r="F1662" s="197"/>
      <c r="G1662" s="197"/>
      <c r="H1662" s="197"/>
      <c r="I1662" s="197"/>
      <c r="J1662" s="197"/>
      <c r="K1662" s="197"/>
      <c r="L1662" s="197"/>
      <c r="M1662" s="197"/>
      <c r="N1662" s="197"/>
      <c r="O1662" s="197"/>
      <c r="P1662" s="212"/>
    </row>
    <row r="1663" spans="3:16" x14ac:dyDescent="0.2">
      <c r="C1663" s="197"/>
      <c r="D1663" s="197"/>
      <c r="E1663" s="197"/>
      <c r="F1663" s="197"/>
      <c r="G1663" s="197"/>
      <c r="H1663" s="197"/>
      <c r="I1663" s="197"/>
      <c r="J1663" s="197"/>
      <c r="K1663" s="197"/>
      <c r="L1663" s="197"/>
      <c r="M1663" s="197"/>
      <c r="N1663" s="197"/>
      <c r="O1663" s="197"/>
      <c r="P1663" s="212"/>
    </row>
    <row r="1664" spans="3:16" x14ac:dyDescent="0.2">
      <c r="C1664" s="197"/>
      <c r="D1664" s="197"/>
      <c r="E1664" s="197"/>
      <c r="F1664" s="197"/>
      <c r="G1664" s="197"/>
      <c r="H1664" s="197"/>
      <c r="I1664" s="197"/>
      <c r="J1664" s="197"/>
      <c r="K1664" s="197"/>
      <c r="L1664" s="197"/>
      <c r="M1664" s="197"/>
      <c r="N1664" s="197"/>
      <c r="O1664" s="197"/>
      <c r="P1664" s="212"/>
    </row>
    <row r="1665" spans="3:16" x14ac:dyDescent="0.2">
      <c r="C1665" s="197"/>
      <c r="D1665" s="197"/>
      <c r="E1665" s="197"/>
      <c r="F1665" s="197"/>
      <c r="G1665" s="197"/>
      <c r="H1665" s="197"/>
      <c r="I1665" s="197"/>
      <c r="J1665" s="197"/>
      <c r="K1665" s="197"/>
      <c r="L1665" s="197"/>
      <c r="M1665" s="197"/>
      <c r="N1665" s="197"/>
      <c r="O1665" s="197"/>
      <c r="P1665" s="212"/>
    </row>
    <row r="1666" spans="3:16" x14ac:dyDescent="0.2">
      <c r="C1666" s="197"/>
      <c r="D1666" s="197"/>
      <c r="E1666" s="197"/>
      <c r="F1666" s="197"/>
      <c r="G1666" s="197"/>
      <c r="H1666" s="197"/>
      <c r="I1666" s="197"/>
      <c r="J1666" s="197"/>
      <c r="K1666" s="197"/>
      <c r="L1666" s="197"/>
      <c r="M1666" s="197"/>
      <c r="N1666" s="197"/>
      <c r="O1666" s="197"/>
      <c r="P1666" s="212"/>
    </row>
    <row r="1667" spans="3:16" x14ac:dyDescent="0.2">
      <c r="C1667" s="197"/>
      <c r="D1667" s="197"/>
      <c r="E1667" s="197"/>
      <c r="F1667" s="197"/>
      <c r="G1667" s="197"/>
      <c r="H1667" s="197"/>
      <c r="I1667" s="197"/>
      <c r="J1667" s="197"/>
      <c r="K1667" s="197"/>
      <c r="L1667" s="197"/>
      <c r="M1667" s="197"/>
      <c r="N1667" s="197"/>
      <c r="O1667" s="197"/>
      <c r="P1667" s="212"/>
    </row>
    <row r="1668" spans="3:16" x14ac:dyDescent="0.2">
      <c r="C1668" s="197"/>
      <c r="D1668" s="197"/>
      <c r="E1668" s="197"/>
      <c r="F1668" s="197"/>
      <c r="G1668" s="197"/>
      <c r="H1668" s="197"/>
      <c r="I1668" s="197"/>
      <c r="J1668" s="197"/>
      <c r="K1668" s="197"/>
      <c r="L1668" s="197"/>
      <c r="M1668" s="197"/>
      <c r="N1668" s="197"/>
      <c r="O1668" s="197"/>
      <c r="P1668" s="212"/>
    </row>
    <row r="1669" spans="3:16" x14ac:dyDescent="0.2">
      <c r="C1669" s="197"/>
      <c r="D1669" s="197"/>
      <c r="E1669" s="197"/>
      <c r="F1669" s="197"/>
      <c r="G1669" s="197"/>
      <c r="H1669" s="197"/>
      <c r="I1669" s="197"/>
      <c r="J1669" s="197"/>
      <c r="K1669" s="197"/>
      <c r="L1669" s="197"/>
      <c r="M1669" s="197"/>
      <c r="N1669" s="197"/>
      <c r="O1669" s="197"/>
      <c r="P1669" s="212"/>
    </row>
    <row r="1670" spans="3:16" x14ac:dyDescent="0.2">
      <c r="C1670" s="197"/>
      <c r="D1670" s="197"/>
      <c r="E1670" s="197"/>
      <c r="F1670" s="197"/>
      <c r="G1670" s="197"/>
      <c r="H1670" s="197"/>
      <c r="I1670" s="197"/>
      <c r="J1670" s="197"/>
      <c r="K1670" s="197"/>
      <c r="L1670" s="197"/>
      <c r="M1670" s="197"/>
      <c r="N1670" s="197"/>
      <c r="O1670" s="197"/>
      <c r="P1670" s="212"/>
    </row>
    <row r="1671" spans="3:16" x14ac:dyDescent="0.2">
      <c r="C1671" s="197"/>
      <c r="D1671" s="197"/>
      <c r="E1671" s="197"/>
      <c r="F1671" s="197"/>
      <c r="G1671" s="197"/>
      <c r="H1671" s="197"/>
      <c r="I1671" s="197"/>
      <c r="J1671" s="197"/>
      <c r="K1671" s="197"/>
      <c r="L1671" s="197"/>
      <c r="M1671" s="197"/>
      <c r="N1671" s="197"/>
      <c r="O1671" s="197"/>
      <c r="P1671" s="212"/>
    </row>
    <row r="1672" spans="3:16" x14ac:dyDescent="0.2">
      <c r="C1672" s="197"/>
      <c r="D1672" s="197"/>
      <c r="E1672" s="197"/>
      <c r="F1672" s="197"/>
      <c r="G1672" s="197"/>
      <c r="H1672" s="197"/>
      <c r="I1672" s="197"/>
      <c r="J1672" s="197"/>
      <c r="K1672" s="197"/>
      <c r="L1672" s="197"/>
      <c r="M1672" s="197"/>
      <c r="N1672" s="197"/>
      <c r="O1672" s="197"/>
      <c r="P1672" s="212"/>
    </row>
    <row r="1673" spans="3:16" x14ac:dyDescent="0.2">
      <c r="C1673" s="197"/>
      <c r="D1673" s="197"/>
      <c r="E1673" s="197"/>
      <c r="F1673" s="197"/>
      <c r="G1673" s="197"/>
      <c r="H1673" s="197"/>
      <c r="I1673" s="197"/>
      <c r="J1673" s="197"/>
      <c r="K1673" s="197"/>
      <c r="L1673" s="197"/>
      <c r="M1673" s="197"/>
      <c r="N1673" s="197"/>
      <c r="O1673" s="197"/>
      <c r="P1673" s="212"/>
    </row>
    <row r="1674" spans="3:16" x14ac:dyDescent="0.2">
      <c r="C1674" s="197"/>
      <c r="D1674" s="197"/>
      <c r="E1674" s="197"/>
      <c r="F1674" s="197"/>
      <c r="G1674" s="197"/>
      <c r="H1674" s="197"/>
      <c r="I1674" s="197"/>
      <c r="J1674" s="197"/>
      <c r="K1674" s="197"/>
      <c r="L1674" s="197"/>
      <c r="M1674" s="197"/>
      <c r="N1674" s="197"/>
      <c r="O1674" s="197"/>
      <c r="P1674" s="212"/>
    </row>
    <row r="1675" spans="3:16" x14ac:dyDescent="0.2">
      <c r="C1675" s="197"/>
      <c r="D1675" s="197"/>
      <c r="E1675" s="197"/>
      <c r="F1675" s="197"/>
      <c r="G1675" s="197"/>
      <c r="H1675" s="197"/>
      <c r="I1675" s="197"/>
      <c r="J1675" s="197"/>
      <c r="K1675" s="197"/>
      <c r="L1675" s="197"/>
      <c r="M1675" s="197"/>
      <c r="N1675" s="197"/>
      <c r="O1675" s="197"/>
      <c r="P1675" s="212"/>
    </row>
    <row r="1676" spans="3:16" x14ac:dyDescent="0.2">
      <c r="C1676" s="197"/>
      <c r="D1676" s="197"/>
      <c r="E1676" s="197"/>
      <c r="F1676" s="197"/>
      <c r="G1676" s="197"/>
      <c r="H1676" s="197"/>
      <c r="I1676" s="197"/>
      <c r="J1676" s="197"/>
      <c r="K1676" s="197"/>
      <c r="L1676" s="197"/>
      <c r="M1676" s="197"/>
      <c r="N1676" s="197"/>
      <c r="O1676" s="197"/>
      <c r="P1676" s="212"/>
    </row>
    <row r="1677" spans="3:16" x14ac:dyDescent="0.2">
      <c r="C1677" s="197"/>
      <c r="D1677" s="197"/>
      <c r="E1677" s="197"/>
      <c r="F1677" s="197"/>
      <c r="G1677" s="197"/>
      <c r="H1677" s="197"/>
      <c r="I1677" s="197"/>
      <c r="J1677" s="197"/>
      <c r="K1677" s="197"/>
      <c r="L1677" s="197"/>
      <c r="M1677" s="197"/>
      <c r="N1677" s="197"/>
      <c r="O1677" s="197"/>
      <c r="P1677" s="212"/>
    </row>
    <row r="1678" spans="3:16" x14ac:dyDescent="0.2">
      <c r="C1678" s="197"/>
      <c r="D1678" s="197"/>
      <c r="E1678" s="197"/>
      <c r="F1678" s="197"/>
      <c r="G1678" s="197"/>
      <c r="H1678" s="197"/>
      <c r="I1678" s="197"/>
      <c r="J1678" s="197"/>
      <c r="K1678" s="197"/>
      <c r="L1678" s="197"/>
      <c r="M1678" s="197"/>
      <c r="N1678" s="197"/>
      <c r="O1678" s="197"/>
      <c r="P1678" s="212"/>
    </row>
    <row r="1679" spans="3:16" x14ac:dyDescent="0.2">
      <c r="C1679" s="197"/>
      <c r="D1679" s="197"/>
      <c r="E1679" s="197"/>
      <c r="F1679" s="197"/>
      <c r="G1679" s="197"/>
      <c r="H1679" s="197"/>
      <c r="I1679" s="197"/>
      <c r="J1679" s="197"/>
      <c r="K1679" s="197"/>
      <c r="L1679" s="197"/>
      <c r="M1679" s="197"/>
      <c r="N1679" s="197"/>
      <c r="O1679" s="197"/>
      <c r="P1679" s="212"/>
    </row>
    <row r="1680" spans="3:16" x14ac:dyDescent="0.2">
      <c r="C1680" s="197"/>
      <c r="D1680" s="197"/>
      <c r="E1680" s="197"/>
      <c r="F1680" s="197"/>
      <c r="G1680" s="197"/>
      <c r="H1680" s="197"/>
      <c r="I1680" s="197"/>
      <c r="J1680" s="197"/>
      <c r="K1680" s="197"/>
      <c r="L1680" s="197"/>
      <c r="M1680" s="197"/>
      <c r="N1680" s="197"/>
      <c r="O1680" s="197"/>
      <c r="P1680" s="212"/>
    </row>
    <row r="1681" spans="3:16" x14ac:dyDescent="0.2">
      <c r="C1681" s="197"/>
      <c r="D1681" s="197"/>
      <c r="E1681" s="197"/>
      <c r="F1681" s="197"/>
      <c r="G1681" s="197"/>
      <c r="H1681" s="197"/>
      <c r="I1681" s="197"/>
      <c r="J1681" s="197"/>
      <c r="K1681" s="197"/>
      <c r="L1681" s="197"/>
      <c r="M1681" s="197"/>
      <c r="N1681" s="197"/>
      <c r="O1681" s="197"/>
      <c r="P1681" s="212"/>
    </row>
    <row r="1682" spans="3:16" x14ac:dyDescent="0.2">
      <c r="C1682" s="197"/>
      <c r="D1682" s="197"/>
      <c r="E1682" s="197"/>
      <c r="F1682" s="197"/>
      <c r="G1682" s="197"/>
      <c r="H1682" s="197"/>
      <c r="I1682" s="197"/>
      <c r="J1682" s="197"/>
      <c r="K1682" s="197"/>
      <c r="L1682" s="197"/>
      <c r="M1682" s="197"/>
      <c r="N1682" s="197"/>
      <c r="O1682" s="197"/>
      <c r="P1682" s="212"/>
    </row>
    <row r="1683" spans="3:16" x14ac:dyDescent="0.2">
      <c r="C1683" s="197"/>
      <c r="D1683" s="197"/>
      <c r="E1683" s="197"/>
      <c r="F1683" s="197"/>
      <c r="G1683" s="197"/>
      <c r="H1683" s="197"/>
      <c r="I1683" s="197"/>
      <c r="J1683" s="197"/>
      <c r="K1683" s="197"/>
      <c r="L1683" s="197"/>
      <c r="M1683" s="197"/>
      <c r="N1683" s="197"/>
      <c r="O1683" s="197"/>
      <c r="P1683" s="212"/>
    </row>
    <row r="1684" spans="3:16" x14ac:dyDescent="0.2">
      <c r="C1684" s="197"/>
      <c r="D1684" s="197"/>
      <c r="E1684" s="197"/>
      <c r="F1684" s="197"/>
      <c r="G1684" s="197"/>
      <c r="H1684" s="197"/>
      <c r="I1684" s="197"/>
      <c r="J1684" s="197"/>
      <c r="K1684" s="197"/>
      <c r="L1684" s="197"/>
      <c r="M1684" s="197"/>
      <c r="N1684" s="197"/>
      <c r="O1684" s="197"/>
      <c r="P1684" s="212"/>
    </row>
    <row r="1685" spans="3:16" x14ac:dyDescent="0.2">
      <c r="C1685" s="197"/>
      <c r="D1685" s="197"/>
      <c r="E1685" s="197"/>
      <c r="F1685" s="197"/>
      <c r="G1685" s="197"/>
      <c r="H1685" s="197"/>
      <c r="I1685" s="197"/>
      <c r="J1685" s="197"/>
      <c r="K1685" s="197"/>
      <c r="L1685" s="197"/>
      <c r="M1685" s="197"/>
      <c r="N1685" s="197"/>
      <c r="O1685" s="197"/>
      <c r="P1685" s="212"/>
    </row>
    <row r="1686" spans="3:16" x14ac:dyDescent="0.2">
      <c r="C1686" s="197"/>
      <c r="D1686" s="197"/>
      <c r="E1686" s="197"/>
      <c r="F1686" s="197"/>
      <c r="G1686" s="197"/>
      <c r="H1686" s="197"/>
      <c r="I1686" s="197"/>
      <c r="J1686" s="197"/>
      <c r="K1686" s="197"/>
      <c r="L1686" s="197"/>
      <c r="M1686" s="197"/>
      <c r="N1686" s="197"/>
      <c r="O1686" s="197"/>
      <c r="P1686" s="212"/>
    </row>
    <row r="1687" spans="3:16" x14ac:dyDescent="0.2">
      <c r="C1687" s="197"/>
      <c r="D1687" s="197"/>
      <c r="E1687" s="197"/>
      <c r="F1687" s="197"/>
      <c r="G1687" s="197"/>
      <c r="H1687" s="197"/>
      <c r="I1687" s="197"/>
      <c r="J1687" s="197"/>
      <c r="K1687" s="197"/>
      <c r="L1687" s="197"/>
      <c r="M1687" s="197"/>
      <c r="N1687" s="197"/>
      <c r="O1687" s="197"/>
      <c r="P1687" s="212"/>
    </row>
    <row r="1688" spans="3:16" x14ac:dyDescent="0.2">
      <c r="C1688" s="197"/>
      <c r="D1688" s="197"/>
      <c r="E1688" s="197"/>
      <c r="F1688" s="197"/>
      <c r="G1688" s="197"/>
      <c r="H1688" s="197"/>
      <c r="I1688" s="197"/>
      <c r="J1688" s="197"/>
      <c r="K1688" s="197"/>
      <c r="L1688" s="197"/>
      <c r="M1688" s="197"/>
      <c r="N1688" s="197"/>
      <c r="O1688" s="197"/>
      <c r="P1688" s="212"/>
    </row>
    <row r="1689" spans="3:16" x14ac:dyDescent="0.2">
      <c r="C1689" s="197"/>
      <c r="D1689" s="197"/>
      <c r="E1689" s="197"/>
      <c r="F1689" s="197"/>
      <c r="G1689" s="197"/>
      <c r="H1689" s="197"/>
      <c r="I1689" s="197"/>
      <c r="J1689" s="197"/>
      <c r="K1689" s="197"/>
      <c r="L1689" s="197"/>
      <c r="M1689" s="197"/>
      <c r="N1689" s="197"/>
      <c r="O1689" s="197"/>
      <c r="P1689" s="212"/>
    </row>
    <row r="1690" spans="3:16" x14ac:dyDescent="0.2">
      <c r="C1690" s="197"/>
      <c r="D1690" s="197"/>
      <c r="E1690" s="197"/>
      <c r="F1690" s="197"/>
      <c r="G1690" s="197"/>
      <c r="H1690" s="197"/>
      <c r="I1690" s="197"/>
      <c r="J1690" s="197"/>
      <c r="K1690" s="197"/>
      <c r="L1690" s="197"/>
      <c r="M1690" s="197"/>
      <c r="N1690" s="197"/>
      <c r="O1690" s="197"/>
      <c r="P1690" s="212"/>
    </row>
    <row r="1691" spans="3:16" x14ac:dyDescent="0.2">
      <c r="C1691" s="197"/>
      <c r="D1691" s="197"/>
      <c r="E1691" s="197"/>
      <c r="F1691" s="197"/>
      <c r="G1691" s="197"/>
      <c r="H1691" s="197"/>
      <c r="I1691" s="197"/>
      <c r="J1691" s="197"/>
      <c r="K1691" s="197"/>
      <c r="L1691" s="197"/>
      <c r="M1691" s="197"/>
      <c r="N1691" s="197"/>
      <c r="O1691" s="197"/>
      <c r="P1691" s="212"/>
    </row>
    <row r="1692" spans="3:16" x14ac:dyDescent="0.2">
      <c r="C1692" s="197"/>
      <c r="D1692" s="197"/>
      <c r="E1692" s="197"/>
      <c r="F1692" s="197"/>
      <c r="G1692" s="197"/>
      <c r="H1692" s="197"/>
      <c r="I1692" s="197"/>
      <c r="J1692" s="197"/>
      <c r="K1692" s="197"/>
      <c r="L1692" s="197"/>
      <c r="M1692" s="197"/>
      <c r="N1692" s="197"/>
      <c r="O1692" s="197"/>
      <c r="P1692" s="212"/>
    </row>
    <row r="1693" spans="3:16" x14ac:dyDescent="0.2">
      <c r="C1693" s="197"/>
      <c r="D1693" s="197"/>
      <c r="E1693" s="197"/>
      <c r="F1693" s="197"/>
      <c r="G1693" s="197"/>
      <c r="H1693" s="197"/>
      <c r="I1693" s="197"/>
      <c r="J1693" s="197"/>
      <c r="K1693" s="197"/>
      <c r="L1693" s="197"/>
      <c r="M1693" s="197"/>
      <c r="N1693" s="197"/>
      <c r="O1693" s="197"/>
      <c r="P1693" s="212"/>
    </row>
    <row r="1694" spans="3:16" x14ac:dyDescent="0.2">
      <c r="C1694" s="197"/>
      <c r="D1694" s="197"/>
      <c r="E1694" s="197"/>
      <c r="F1694" s="197"/>
      <c r="G1694" s="197"/>
      <c r="H1694" s="197"/>
      <c r="I1694" s="197"/>
      <c r="J1694" s="197"/>
      <c r="K1694" s="197"/>
      <c r="L1694" s="197"/>
      <c r="M1694" s="197"/>
      <c r="N1694" s="197"/>
      <c r="O1694" s="197"/>
      <c r="P1694" s="212"/>
    </row>
    <row r="1695" spans="3:16" x14ac:dyDescent="0.2">
      <c r="C1695" s="197"/>
      <c r="D1695" s="197"/>
      <c r="E1695" s="197"/>
      <c r="F1695" s="197"/>
      <c r="G1695" s="197"/>
      <c r="H1695" s="197"/>
      <c r="I1695" s="197"/>
      <c r="J1695" s="197"/>
      <c r="K1695" s="197"/>
      <c r="L1695" s="197"/>
      <c r="M1695" s="197"/>
      <c r="N1695" s="197"/>
      <c r="O1695" s="197"/>
      <c r="P1695" s="212"/>
    </row>
    <row r="1696" spans="3:16" x14ac:dyDescent="0.2">
      <c r="C1696" s="197"/>
      <c r="D1696" s="197"/>
      <c r="E1696" s="197"/>
      <c r="F1696" s="197"/>
      <c r="G1696" s="197"/>
      <c r="H1696" s="197"/>
      <c r="I1696" s="197"/>
      <c r="J1696" s="197"/>
      <c r="K1696" s="197"/>
      <c r="L1696" s="197"/>
      <c r="M1696" s="197"/>
      <c r="N1696" s="197"/>
      <c r="O1696" s="197"/>
      <c r="P1696" s="212"/>
    </row>
    <row r="1697" spans="3:16" x14ac:dyDescent="0.2">
      <c r="C1697" s="197"/>
      <c r="D1697" s="197"/>
      <c r="E1697" s="197"/>
      <c r="F1697" s="197"/>
      <c r="G1697" s="197"/>
      <c r="H1697" s="197"/>
      <c r="I1697" s="197"/>
      <c r="J1697" s="197"/>
      <c r="K1697" s="197"/>
      <c r="L1697" s="197"/>
      <c r="M1697" s="197"/>
      <c r="N1697" s="197"/>
      <c r="O1697" s="197"/>
      <c r="P1697" s="212"/>
    </row>
    <row r="1698" spans="3:16" x14ac:dyDescent="0.2">
      <c r="C1698" s="197"/>
      <c r="D1698" s="197"/>
      <c r="E1698" s="197"/>
      <c r="F1698" s="197"/>
      <c r="G1698" s="197"/>
      <c r="H1698" s="197"/>
      <c r="I1698" s="197"/>
      <c r="J1698" s="197"/>
      <c r="K1698" s="197"/>
      <c r="L1698" s="197"/>
      <c r="M1698" s="197"/>
      <c r="N1698" s="197"/>
      <c r="O1698" s="197"/>
      <c r="P1698" s="212"/>
    </row>
    <row r="1699" spans="3:16" x14ac:dyDescent="0.2">
      <c r="C1699" s="197"/>
      <c r="D1699" s="197"/>
      <c r="E1699" s="197"/>
      <c r="F1699" s="197"/>
      <c r="G1699" s="197"/>
      <c r="H1699" s="197"/>
      <c r="I1699" s="197"/>
      <c r="J1699" s="197"/>
      <c r="K1699" s="197"/>
      <c r="L1699" s="197"/>
      <c r="M1699" s="197"/>
      <c r="N1699" s="197"/>
      <c r="O1699" s="197"/>
      <c r="P1699" s="212"/>
    </row>
    <row r="1700" spans="3:16" x14ac:dyDescent="0.2">
      <c r="C1700" s="197"/>
      <c r="D1700" s="197"/>
      <c r="E1700" s="197"/>
      <c r="F1700" s="197"/>
      <c r="G1700" s="197"/>
      <c r="H1700" s="197"/>
      <c r="I1700" s="197"/>
      <c r="J1700" s="197"/>
      <c r="K1700" s="197"/>
      <c r="L1700" s="197"/>
      <c r="M1700" s="197"/>
      <c r="N1700" s="197"/>
      <c r="O1700" s="197"/>
      <c r="P1700" s="212"/>
    </row>
    <row r="1701" spans="3:16" x14ac:dyDescent="0.2">
      <c r="C1701" s="197"/>
      <c r="D1701" s="197"/>
      <c r="E1701" s="197"/>
      <c r="F1701" s="197"/>
      <c r="G1701" s="197"/>
      <c r="H1701" s="197"/>
      <c r="I1701" s="197"/>
      <c r="J1701" s="197"/>
      <c r="K1701" s="197"/>
      <c r="L1701" s="197"/>
      <c r="M1701" s="197"/>
      <c r="N1701" s="197"/>
      <c r="O1701" s="197"/>
      <c r="P1701" s="212"/>
    </row>
    <row r="1702" spans="3:16" x14ac:dyDescent="0.2">
      <c r="C1702" s="197"/>
      <c r="D1702" s="197"/>
      <c r="E1702" s="197"/>
      <c r="F1702" s="197"/>
      <c r="G1702" s="197"/>
      <c r="H1702" s="197"/>
      <c r="I1702" s="197"/>
      <c r="J1702" s="197"/>
      <c r="K1702" s="197"/>
      <c r="L1702" s="197"/>
      <c r="M1702" s="197"/>
      <c r="N1702" s="197"/>
      <c r="O1702" s="197"/>
      <c r="P1702" s="212"/>
    </row>
    <row r="1703" spans="3:16" x14ac:dyDescent="0.2">
      <c r="C1703" s="197"/>
      <c r="D1703" s="197"/>
      <c r="E1703" s="197"/>
      <c r="F1703" s="197"/>
      <c r="G1703" s="197"/>
      <c r="H1703" s="197"/>
      <c r="I1703" s="197"/>
      <c r="J1703" s="197"/>
      <c r="K1703" s="197"/>
      <c r="L1703" s="197"/>
      <c r="M1703" s="197"/>
      <c r="N1703" s="197"/>
      <c r="O1703" s="197"/>
      <c r="P1703" s="212"/>
    </row>
    <row r="1704" spans="3:16" x14ac:dyDescent="0.2">
      <c r="C1704" s="197"/>
      <c r="D1704" s="197"/>
      <c r="E1704" s="197"/>
      <c r="F1704" s="197"/>
      <c r="G1704" s="197"/>
      <c r="H1704" s="197"/>
      <c r="I1704" s="197"/>
      <c r="J1704" s="197"/>
      <c r="K1704" s="197"/>
      <c r="L1704" s="197"/>
      <c r="M1704" s="197"/>
      <c r="N1704" s="197"/>
      <c r="O1704" s="197"/>
      <c r="P1704" s="212"/>
    </row>
    <row r="1705" spans="3:16" x14ac:dyDescent="0.2">
      <c r="C1705" s="197"/>
      <c r="D1705" s="197"/>
      <c r="E1705" s="197"/>
      <c r="F1705" s="197"/>
      <c r="G1705" s="197"/>
      <c r="H1705" s="197"/>
      <c r="I1705" s="197"/>
      <c r="J1705" s="197"/>
      <c r="K1705" s="197"/>
      <c r="L1705" s="197"/>
      <c r="M1705" s="197"/>
      <c r="N1705" s="197"/>
      <c r="O1705" s="197"/>
      <c r="P1705" s="212"/>
    </row>
    <row r="1706" spans="3:16" x14ac:dyDescent="0.2">
      <c r="C1706" s="197"/>
      <c r="D1706" s="197"/>
      <c r="E1706" s="197"/>
      <c r="F1706" s="197"/>
      <c r="G1706" s="197"/>
      <c r="H1706" s="197"/>
      <c r="I1706" s="197"/>
      <c r="J1706" s="197"/>
      <c r="K1706" s="197"/>
      <c r="L1706" s="197"/>
      <c r="M1706" s="197"/>
      <c r="N1706" s="197"/>
      <c r="O1706" s="197"/>
      <c r="P1706" s="212"/>
    </row>
    <row r="1707" spans="3:16" x14ac:dyDescent="0.2">
      <c r="C1707" s="197"/>
      <c r="D1707" s="197"/>
      <c r="E1707" s="197"/>
      <c r="F1707" s="197"/>
      <c r="G1707" s="197"/>
      <c r="H1707" s="197"/>
      <c r="I1707" s="197"/>
      <c r="J1707" s="197"/>
      <c r="K1707" s="197"/>
      <c r="L1707" s="197"/>
      <c r="M1707" s="197"/>
      <c r="N1707" s="197"/>
      <c r="O1707" s="197"/>
      <c r="P1707" s="212"/>
    </row>
    <row r="1708" spans="3:16" x14ac:dyDescent="0.2">
      <c r="C1708" s="197"/>
      <c r="D1708" s="197"/>
      <c r="E1708" s="197"/>
      <c r="F1708" s="197"/>
      <c r="G1708" s="197"/>
      <c r="H1708" s="197"/>
      <c r="I1708" s="197"/>
      <c r="J1708" s="197"/>
      <c r="K1708" s="197"/>
      <c r="L1708" s="197"/>
      <c r="M1708" s="197"/>
      <c r="N1708" s="197"/>
      <c r="O1708" s="197"/>
      <c r="P1708" s="212"/>
    </row>
    <row r="1709" spans="3:16" x14ac:dyDescent="0.2">
      <c r="C1709" s="197"/>
      <c r="D1709" s="197"/>
      <c r="E1709" s="197"/>
      <c r="F1709" s="197"/>
      <c r="G1709" s="197"/>
      <c r="H1709" s="197"/>
      <c r="I1709" s="197"/>
      <c r="J1709" s="197"/>
      <c r="K1709" s="197"/>
      <c r="L1709" s="197"/>
      <c r="M1709" s="197"/>
      <c r="N1709" s="197"/>
      <c r="O1709" s="197"/>
      <c r="P1709" s="212"/>
    </row>
    <row r="1710" spans="3:16" x14ac:dyDescent="0.2">
      <c r="C1710" s="197"/>
      <c r="D1710" s="197"/>
      <c r="E1710" s="197"/>
      <c r="F1710" s="197"/>
      <c r="G1710" s="197"/>
      <c r="H1710" s="197"/>
      <c r="I1710" s="197"/>
      <c r="J1710" s="197"/>
      <c r="K1710" s="197"/>
      <c r="L1710" s="197"/>
      <c r="M1710" s="197"/>
      <c r="N1710" s="197"/>
      <c r="O1710" s="197"/>
      <c r="P1710" s="212"/>
    </row>
    <row r="1711" spans="3:16" x14ac:dyDescent="0.2">
      <c r="C1711" s="197"/>
      <c r="D1711" s="197"/>
      <c r="E1711" s="197"/>
      <c r="F1711" s="197"/>
      <c r="G1711" s="197"/>
      <c r="H1711" s="197"/>
      <c r="I1711" s="197"/>
      <c r="J1711" s="197"/>
      <c r="K1711" s="197"/>
      <c r="L1711" s="197"/>
      <c r="M1711" s="197"/>
      <c r="N1711" s="197"/>
      <c r="O1711" s="197"/>
      <c r="P1711" s="212"/>
    </row>
    <row r="1712" spans="3:16" x14ac:dyDescent="0.2">
      <c r="C1712" s="197"/>
      <c r="D1712" s="197"/>
      <c r="E1712" s="197"/>
      <c r="F1712" s="197"/>
      <c r="G1712" s="197"/>
      <c r="H1712" s="197"/>
      <c r="I1712" s="197"/>
      <c r="J1712" s="197"/>
      <c r="K1712" s="197"/>
      <c r="L1712" s="197"/>
      <c r="M1712" s="197"/>
      <c r="N1712" s="197"/>
      <c r="O1712" s="197"/>
      <c r="P1712" s="212"/>
    </row>
    <row r="1713" spans="3:16" x14ac:dyDescent="0.2">
      <c r="C1713" s="197"/>
      <c r="D1713" s="197"/>
      <c r="E1713" s="197"/>
      <c r="F1713" s="197"/>
      <c r="G1713" s="197"/>
      <c r="H1713" s="197"/>
      <c r="I1713" s="197"/>
      <c r="J1713" s="197"/>
      <c r="K1713" s="197"/>
      <c r="L1713" s="197"/>
      <c r="M1713" s="197"/>
      <c r="N1713" s="197"/>
      <c r="O1713" s="197"/>
      <c r="P1713" s="212"/>
    </row>
    <row r="1714" spans="3:16" x14ac:dyDescent="0.2">
      <c r="C1714" s="197"/>
      <c r="D1714" s="197"/>
      <c r="E1714" s="197"/>
      <c r="F1714" s="197"/>
      <c r="G1714" s="197"/>
      <c r="H1714" s="197"/>
      <c r="I1714" s="197"/>
      <c r="J1714" s="197"/>
      <c r="K1714" s="197"/>
      <c r="L1714" s="197"/>
      <c r="M1714" s="197"/>
      <c r="N1714" s="197"/>
      <c r="O1714" s="197"/>
      <c r="P1714" s="212"/>
    </row>
    <row r="1715" spans="3:16" x14ac:dyDescent="0.2">
      <c r="C1715" s="197"/>
      <c r="D1715" s="197"/>
      <c r="E1715" s="197"/>
      <c r="F1715" s="197"/>
      <c r="G1715" s="197"/>
      <c r="H1715" s="197"/>
      <c r="I1715" s="197"/>
      <c r="J1715" s="197"/>
      <c r="K1715" s="197"/>
      <c r="L1715" s="197"/>
      <c r="M1715" s="197"/>
      <c r="N1715" s="197"/>
      <c r="O1715" s="197"/>
      <c r="P1715" s="212"/>
    </row>
    <row r="1716" spans="3:16" x14ac:dyDescent="0.2">
      <c r="C1716" s="197"/>
      <c r="D1716" s="197"/>
      <c r="E1716" s="197"/>
      <c r="F1716" s="197"/>
      <c r="G1716" s="197"/>
      <c r="H1716" s="197"/>
      <c r="I1716" s="197"/>
      <c r="J1716" s="197"/>
      <c r="K1716" s="197"/>
      <c r="L1716" s="197"/>
      <c r="M1716" s="197"/>
      <c r="N1716" s="197"/>
      <c r="O1716" s="197"/>
      <c r="P1716" s="212"/>
    </row>
    <row r="1717" spans="3:16" x14ac:dyDescent="0.2">
      <c r="C1717" s="197"/>
      <c r="D1717" s="197"/>
      <c r="E1717" s="197"/>
      <c r="F1717" s="197"/>
      <c r="G1717" s="197"/>
      <c r="H1717" s="197"/>
      <c r="I1717" s="197"/>
      <c r="J1717" s="197"/>
      <c r="K1717" s="197"/>
      <c r="L1717" s="197"/>
      <c r="M1717" s="197"/>
      <c r="N1717" s="197"/>
      <c r="O1717" s="197"/>
      <c r="P1717" s="212"/>
    </row>
    <row r="1718" spans="3:16" x14ac:dyDescent="0.2">
      <c r="C1718" s="197"/>
      <c r="D1718" s="197"/>
      <c r="E1718" s="197"/>
      <c r="F1718" s="197"/>
      <c r="G1718" s="197"/>
      <c r="H1718" s="197"/>
      <c r="I1718" s="197"/>
      <c r="J1718" s="197"/>
      <c r="K1718" s="197"/>
      <c r="L1718" s="197"/>
      <c r="M1718" s="197"/>
      <c r="N1718" s="197"/>
      <c r="O1718" s="197"/>
      <c r="P1718" s="212"/>
    </row>
    <row r="1719" spans="3:16" x14ac:dyDescent="0.2">
      <c r="C1719" s="197"/>
      <c r="D1719" s="197"/>
      <c r="E1719" s="197"/>
      <c r="F1719" s="197"/>
      <c r="G1719" s="197"/>
      <c r="H1719" s="197"/>
      <c r="I1719" s="197"/>
      <c r="J1719" s="197"/>
      <c r="K1719" s="197"/>
      <c r="L1719" s="197"/>
      <c r="M1719" s="197"/>
      <c r="N1719" s="197"/>
      <c r="O1719" s="197"/>
      <c r="P1719" s="212"/>
    </row>
    <row r="1720" spans="3:16" x14ac:dyDescent="0.2">
      <c r="C1720" s="197"/>
      <c r="D1720" s="197"/>
      <c r="E1720" s="197"/>
      <c r="F1720" s="197"/>
      <c r="G1720" s="197"/>
      <c r="H1720" s="197"/>
      <c r="I1720" s="197"/>
      <c r="J1720" s="197"/>
      <c r="K1720" s="197"/>
      <c r="L1720" s="197"/>
      <c r="M1720" s="197"/>
      <c r="N1720" s="197"/>
      <c r="O1720" s="197"/>
      <c r="P1720" s="212"/>
    </row>
    <row r="1721" spans="3:16" x14ac:dyDescent="0.2">
      <c r="C1721" s="197"/>
      <c r="D1721" s="197"/>
      <c r="E1721" s="197"/>
      <c r="F1721" s="197"/>
      <c r="G1721" s="197"/>
      <c r="H1721" s="197"/>
      <c r="I1721" s="197"/>
      <c r="J1721" s="197"/>
      <c r="K1721" s="197"/>
      <c r="L1721" s="197"/>
      <c r="M1721" s="197"/>
      <c r="N1721" s="197"/>
      <c r="O1721" s="197"/>
      <c r="P1721" s="212"/>
    </row>
    <row r="1722" spans="3:16" x14ac:dyDescent="0.2">
      <c r="C1722" s="197"/>
      <c r="D1722" s="197"/>
      <c r="E1722" s="197"/>
      <c r="F1722" s="197"/>
      <c r="G1722" s="197"/>
      <c r="H1722" s="197"/>
      <c r="I1722" s="197"/>
      <c r="J1722" s="197"/>
      <c r="K1722" s="197"/>
      <c r="L1722" s="197"/>
      <c r="M1722" s="197"/>
      <c r="N1722" s="197"/>
      <c r="O1722" s="197"/>
      <c r="P1722" s="212"/>
    </row>
    <row r="1723" spans="3:16" x14ac:dyDescent="0.2">
      <c r="C1723" s="197"/>
      <c r="D1723" s="197"/>
      <c r="E1723" s="197"/>
      <c r="F1723" s="197"/>
      <c r="G1723" s="197"/>
      <c r="H1723" s="197"/>
      <c r="I1723" s="197"/>
      <c r="J1723" s="197"/>
      <c r="K1723" s="197"/>
      <c r="L1723" s="197"/>
      <c r="M1723" s="197"/>
      <c r="N1723" s="197"/>
      <c r="O1723" s="197"/>
      <c r="P1723" s="212"/>
    </row>
    <row r="1724" spans="3:16" x14ac:dyDescent="0.2">
      <c r="C1724" s="197"/>
      <c r="D1724" s="197"/>
      <c r="E1724" s="197"/>
      <c r="F1724" s="197"/>
      <c r="G1724" s="197"/>
      <c r="H1724" s="197"/>
      <c r="I1724" s="197"/>
      <c r="J1724" s="197"/>
      <c r="K1724" s="197"/>
      <c r="L1724" s="197"/>
      <c r="M1724" s="197"/>
      <c r="N1724" s="197"/>
      <c r="O1724" s="197"/>
      <c r="P1724" s="212"/>
    </row>
    <row r="1725" spans="3:16" x14ac:dyDescent="0.2">
      <c r="C1725" s="197"/>
      <c r="D1725" s="197"/>
      <c r="E1725" s="197"/>
      <c r="F1725" s="197"/>
      <c r="G1725" s="197"/>
      <c r="H1725" s="197"/>
      <c r="I1725" s="197"/>
      <c r="J1725" s="197"/>
      <c r="K1725" s="197"/>
      <c r="L1725" s="197"/>
      <c r="M1725" s="197"/>
      <c r="N1725" s="197"/>
      <c r="O1725" s="197"/>
      <c r="P1725" s="212"/>
    </row>
    <row r="1726" spans="3:16" x14ac:dyDescent="0.2">
      <c r="C1726" s="197"/>
      <c r="D1726" s="197"/>
      <c r="E1726" s="197"/>
      <c r="F1726" s="197"/>
      <c r="G1726" s="197"/>
      <c r="H1726" s="197"/>
      <c r="I1726" s="197"/>
      <c r="J1726" s="197"/>
      <c r="K1726" s="197"/>
      <c r="L1726" s="197"/>
      <c r="M1726" s="197"/>
      <c r="N1726" s="197"/>
      <c r="O1726" s="197"/>
      <c r="P1726" s="212"/>
    </row>
    <row r="1727" spans="3:16" x14ac:dyDescent="0.2">
      <c r="C1727" s="197"/>
      <c r="D1727" s="197"/>
      <c r="E1727" s="197"/>
      <c r="F1727" s="197"/>
      <c r="G1727" s="197"/>
      <c r="H1727" s="197"/>
      <c r="I1727" s="197"/>
      <c r="J1727" s="197"/>
      <c r="K1727" s="197"/>
      <c r="L1727" s="197"/>
      <c r="M1727" s="197"/>
      <c r="N1727" s="197"/>
      <c r="O1727" s="197"/>
      <c r="P1727" s="212"/>
    </row>
    <row r="1728" spans="3:16" x14ac:dyDescent="0.2">
      <c r="C1728" s="197"/>
      <c r="D1728" s="197"/>
      <c r="E1728" s="197"/>
      <c r="F1728" s="197"/>
      <c r="G1728" s="197"/>
      <c r="H1728" s="197"/>
      <c r="I1728" s="197"/>
      <c r="J1728" s="197"/>
      <c r="K1728" s="197"/>
      <c r="L1728" s="197"/>
      <c r="M1728" s="197"/>
      <c r="N1728" s="197"/>
      <c r="O1728" s="197"/>
      <c r="P1728" s="212"/>
    </row>
    <row r="1729" spans="3:16" x14ac:dyDescent="0.2">
      <c r="C1729" s="197"/>
      <c r="D1729" s="197"/>
      <c r="E1729" s="197"/>
      <c r="F1729" s="197"/>
      <c r="G1729" s="197"/>
      <c r="H1729" s="197"/>
      <c r="I1729" s="197"/>
      <c r="J1729" s="197"/>
      <c r="K1729" s="197"/>
      <c r="L1729" s="197"/>
      <c r="M1729" s="197"/>
      <c r="N1729" s="197"/>
      <c r="O1729" s="197"/>
      <c r="P1729" s="212"/>
    </row>
    <row r="1730" spans="3:16" x14ac:dyDescent="0.2">
      <c r="C1730" s="197"/>
      <c r="D1730" s="197"/>
      <c r="E1730" s="197"/>
      <c r="F1730" s="197"/>
      <c r="G1730" s="197"/>
      <c r="H1730" s="197"/>
      <c r="I1730" s="197"/>
      <c r="J1730" s="197"/>
      <c r="K1730" s="197"/>
      <c r="L1730" s="197"/>
      <c r="M1730" s="197"/>
      <c r="N1730" s="197"/>
      <c r="O1730" s="197"/>
      <c r="P1730" s="212"/>
    </row>
    <row r="1731" spans="3:16" x14ac:dyDescent="0.2">
      <c r="C1731" s="197"/>
      <c r="D1731" s="197"/>
      <c r="E1731" s="197"/>
      <c r="F1731" s="197"/>
      <c r="G1731" s="197"/>
      <c r="H1731" s="197"/>
      <c r="I1731" s="197"/>
      <c r="J1731" s="197"/>
      <c r="K1731" s="197"/>
      <c r="L1731" s="197"/>
      <c r="M1731" s="197"/>
      <c r="N1731" s="197"/>
      <c r="O1731" s="197"/>
      <c r="P1731" s="212"/>
    </row>
    <row r="1732" spans="3:16" x14ac:dyDescent="0.2">
      <c r="C1732" s="197"/>
      <c r="D1732" s="197"/>
      <c r="E1732" s="197"/>
      <c r="F1732" s="197"/>
      <c r="G1732" s="197"/>
      <c r="H1732" s="197"/>
      <c r="I1732" s="197"/>
      <c r="J1732" s="197"/>
      <c r="K1732" s="197"/>
      <c r="L1732" s="197"/>
      <c r="M1732" s="197"/>
      <c r="N1732" s="197"/>
      <c r="O1732" s="197"/>
      <c r="P1732" s="212"/>
    </row>
    <row r="1733" spans="3:16" x14ac:dyDescent="0.2">
      <c r="C1733" s="197"/>
      <c r="D1733" s="197"/>
      <c r="E1733" s="197"/>
      <c r="F1733" s="197"/>
      <c r="G1733" s="197"/>
      <c r="H1733" s="197"/>
      <c r="I1733" s="197"/>
      <c r="J1733" s="197"/>
      <c r="K1733" s="197"/>
      <c r="L1733" s="197"/>
      <c r="M1733" s="197"/>
      <c r="N1733" s="197"/>
      <c r="O1733" s="197"/>
      <c r="P1733" s="212"/>
    </row>
    <row r="1734" spans="3:16" x14ac:dyDescent="0.2">
      <c r="C1734" s="197"/>
      <c r="D1734" s="197"/>
      <c r="E1734" s="197"/>
      <c r="F1734" s="197"/>
      <c r="G1734" s="197"/>
      <c r="H1734" s="197"/>
      <c r="I1734" s="197"/>
      <c r="J1734" s="197"/>
      <c r="K1734" s="197"/>
      <c r="L1734" s="197"/>
      <c r="M1734" s="197"/>
      <c r="N1734" s="197"/>
      <c r="O1734" s="197"/>
      <c r="P1734" s="212"/>
    </row>
    <row r="1735" spans="3:16" x14ac:dyDescent="0.2">
      <c r="C1735" s="197"/>
      <c r="D1735" s="197"/>
      <c r="E1735" s="197"/>
      <c r="F1735" s="197"/>
      <c r="G1735" s="197"/>
      <c r="H1735" s="197"/>
      <c r="I1735" s="197"/>
      <c r="J1735" s="197"/>
      <c r="K1735" s="197"/>
      <c r="L1735" s="197"/>
      <c r="M1735" s="197"/>
      <c r="N1735" s="197"/>
      <c r="O1735" s="197"/>
      <c r="P1735" s="212"/>
    </row>
    <row r="1736" spans="3:16" x14ac:dyDescent="0.2">
      <c r="C1736" s="197"/>
      <c r="D1736" s="197"/>
      <c r="E1736" s="197"/>
      <c r="F1736" s="197"/>
      <c r="G1736" s="197"/>
      <c r="H1736" s="197"/>
      <c r="I1736" s="197"/>
      <c r="J1736" s="197"/>
      <c r="K1736" s="197"/>
      <c r="L1736" s="197"/>
      <c r="M1736" s="197"/>
      <c r="N1736" s="197"/>
      <c r="O1736" s="197"/>
      <c r="P1736" s="212"/>
    </row>
    <row r="1737" spans="3:16" x14ac:dyDescent="0.2">
      <c r="C1737" s="197"/>
      <c r="D1737" s="197"/>
      <c r="E1737" s="197"/>
      <c r="F1737" s="197"/>
      <c r="G1737" s="197"/>
      <c r="H1737" s="197"/>
      <c r="I1737" s="197"/>
      <c r="J1737" s="197"/>
      <c r="K1737" s="197"/>
      <c r="L1737" s="197"/>
      <c r="M1737" s="197"/>
      <c r="N1737" s="197"/>
      <c r="O1737" s="197"/>
      <c r="P1737" s="212"/>
    </row>
    <row r="1738" spans="3:16" x14ac:dyDescent="0.2">
      <c r="C1738" s="197"/>
      <c r="D1738" s="197"/>
      <c r="E1738" s="197"/>
      <c r="F1738" s="197"/>
      <c r="G1738" s="197"/>
      <c r="H1738" s="197"/>
      <c r="I1738" s="197"/>
      <c r="J1738" s="197"/>
      <c r="K1738" s="197"/>
      <c r="L1738" s="197"/>
      <c r="M1738" s="197"/>
      <c r="N1738" s="197"/>
      <c r="O1738" s="197"/>
      <c r="P1738" s="212"/>
    </row>
    <row r="1739" spans="3:16" x14ac:dyDescent="0.2">
      <c r="C1739" s="197"/>
      <c r="D1739" s="197"/>
      <c r="E1739" s="197"/>
      <c r="F1739" s="197"/>
      <c r="G1739" s="197"/>
      <c r="H1739" s="197"/>
      <c r="I1739" s="197"/>
      <c r="J1739" s="197"/>
      <c r="K1739" s="197"/>
      <c r="L1739" s="197"/>
      <c r="M1739" s="197"/>
      <c r="N1739" s="197"/>
      <c r="O1739" s="197"/>
      <c r="P1739" s="212"/>
    </row>
    <row r="1740" spans="3:16" x14ac:dyDescent="0.2">
      <c r="C1740" s="197"/>
      <c r="D1740" s="197"/>
      <c r="E1740" s="197"/>
      <c r="F1740" s="197"/>
      <c r="G1740" s="197"/>
      <c r="H1740" s="197"/>
      <c r="I1740" s="197"/>
      <c r="J1740" s="197"/>
      <c r="K1740" s="197"/>
      <c r="L1740" s="197"/>
      <c r="M1740" s="197"/>
      <c r="N1740" s="197"/>
      <c r="O1740" s="197"/>
      <c r="P1740" s="212"/>
    </row>
    <row r="1741" spans="3:16" x14ac:dyDescent="0.2">
      <c r="C1741" s="197"/>
      <c r="D1741" s="197"/>
      <c r="E1741" s="197"/>
      <c r="F1741" s="197"/>
      <c r="G1741" s="197"/>
      <c r="H1741" s="197"/>
      <c r="I1741" s="197"/>
      <c r="J1741" s="197"/>
      <c r="K1741" s="197"/>
      <c r="L1741" s="197"/>
      <c r="M1741" s="197"/>
      <c r="N1741" s="197"/>
      <c r="O1741" s="197"/>
      <c r="P1741" s="212"/>
    </row>
    <row r="1742" spans="3:16" x14ac:dyDescent="0.2">
      <c r="C1742" s="197"/>
      <c r="D1742" s="197"/>
      <c r="E1742" s="197"/>
      <c r="F1742" s="197"/>
      <c r="G1742" s="197"/>
      <c r="H1742" s="197"/>
      <c r="I1742" s="197"/>
      <c r="J1742" s="197"/>
      <c r="K1742" s="197"/>
      <c r="L1742" s="197"/>
      <c r="M1742" s="197"/>
      <c r="N1742" s="197"/>
      <c r="O1742" s="197"/>
      <c r="P1742" s="212"/>
    </row>
    <row r="1743" spans="3:16" x14ac:dyDescent="0.2">
      <c r="C1743" s="197"/>
      <c r="D1743" s="197"/>
      <c r="E1743" s="197"/>
      <c r="F1743" s="197"/>
      <c r="G1743" s="197"/>
      <c r="H1743" s="197"/>
      <c r="I1743" s="197"/>
      <c r="J1743" s="197"/>
      <c r="K1743" s="197"/>
      <c r="L1743" s="197"/>
      <c r="M1743" s="197"/>
      <c r="N1743" s="197"/>
      <c r="O1743" s="197"/>
      <c r="P1743" s="212"/>
    </row>
    <row r="1744" spans="3:16" x14ac:dyDescent="0.2">
      <c r="C1744" s="197"/>
      <c r="D1744" s="197"/>
      <c r="E1744" s="197"/>
      <c r="F1744" s="197"/>
      <c r="G1744" s="197"/>
      <c r="H1744" s="197"/>
      <c r="I1744" s="197"/>
      <c r="J1744" s="197"/>
      <c r="K1744" s="197"/>
      <c r="L1744" s="197"/>
      <c r="M1744" s="197"/>
      <c r="N1744" s="197"/>
      <c r="O1744" s="197"/>
      <c r="P1744" s="212"/>
    </row>
    <row r="1745" spans="3:16" x14ac:dyDescent="0.2">
      <c r="C1745" s="197"/>
      <c r="D1745" s="197"/>
      <c r="E1745" s="197"/>
      <c r="F1745" s="197"/>
      <c r="G1745" s="197"/>
      <c r="H1745" s="197"/>
      <c r="I1745" s="197"/>
      <c r="J1745" s="197"/>
      <c r="K1745" s="197"/>
      <c r="L1745" s="197"/>
      <c r="M1745" s="197"/>
      <c r="N1745" s="197"/>
      <c r="O1745" s="197"/>
      <c r="P1745" s="212"/>
    </row>
    <row r="1746" spans="3:16" x14ac:dyDescent="0.2">
      <c r="C1746" s="197"/>
      <c r="D1746" s="197"/>
      <c r="E1746" s="197"/>
      <c r="F1746" s="197"/>
      <c r="G1746" s="197"/>
      <c r="H1746" s="197"/>
      <c r="I1746" s="197"/>
      <c r="J1746" s="197"/>
      <c r="K1746" s="197"/>
      <c r="L1746" s="197"/>
      <c r="M1746" s="197"/>
      <c r="N1746" s="197"/>
      <c r="O1746" s="197"/>
      <c r="P1746" s="212"/>
    </row>
    <row r="1747" spans="3:16" x14ac:dyDescent="0.2">
      <c r="C1747" s="197"/>
      <c r="D1747" s="197"/>
      <c r="E1747" s="197"/>
      <c r="F1747" s="197"/>
      <c r="G1747" s="197"/>
      <c r="H1747" s="197"/>
      <c r="I1747" s="197"/>
      <c r="J1747" s="197"/>
      <c r="K1747" s="197"/>
      <c r="L1747" s="197"/>
      <c r="M1747" s="197"/>
      <c r="N1747" s="197"/>
      <c r="O1747" s="197"/>
      <c r="P1747" s="212"/>
    </row>
    <row r="1748" spans="3:16" x14ac:dyDescent="0.2">
      <c r="C1748" s="197"/>
      <c r="D1748" s="197"/>
      <c r="E1748" s="197"/>
      <c r="F1748" s="197"/>
      <c r="G1748" s="197"/>
      <c r="H1748" s="197"/>
      <c r="I1748" s="197"/>
      <c r="J1748" s="197"/>
      <c r="K1748" s="197"/>
      <c r="L1748" s="197"/>
      <c r="M1748" s="197"/>
      <c r="N1748" s="197"/>
      <c r="O1748" s="197"/>
      <c r="P1748" s="212"/>
    </row>
    <row r="1749" spans="3:16" x14ac:dyDescent="0.2">
      <c r="C1749" s="197"/>
      <c r="D1749" s="197"/>
      <c r="E1749" s="197"/>
      <c r="F1749" s="197"/>
      <c r="G1749" s="197"/>
      <c r="H1749" s="197"/>
      <c r="I1749" s="197"/>
      <c r="J1749" s="197"/>
      <c r="K1749" s="197"/>
      <c r="L1749" s="197"/>
      <c r="M1749" s="197"/>
      <c r="N1749" s="197"/>
      <c r="O1749" s="197"/>
      <c r="P1749" s="212"/>
    </row>
    <row r="1750" spans="3:16" x14ac:dyDescent="0.2">
      <c r="C1750" s="197"/>
      <c r="D1750" s="197"/>
      <c r="E1750" s="197"/>
      <c r="F1750" s="197"/>
      <c r="G1750" s="197"/>
      <c r="H1750" s="197"/>
      <c r="I1750" s="197"/>
      <c r="J1750" s="197"/>
      <c r="K1750" s="197"/>
      <c r="L1750" s="197"/>
      <c r="M1750" s="197"/>
      <c r="N1750" s="197"/>
      <c r="O1750" s="197"/>
      <c r="P1750" s="212"/>
    </row>
    <row r="1751" spans="3:16" x14ac:dyDescent="0.2">
      <c r="C1751" s="197"/>
      <c r="D1751" s="197"/>
      <c r="E1751" s="197"/>
      <c r="F1751" s="197"/>
      <c r="G1751" s="197"/>
      <c r="H1751" s="197"/>
      <c r="I1751" s="197"/>
      <c r="J1751" s="197"/>
      <c r="K1751" s="197"/>
      <c r="L1751" s="197"/>
      <c r="M1751" s="197"/>
      <c r="N1751" s="197"/>
      <c r="O1751" s="197"/>
      <c r="P1751" s="212"/>
    </row>
    <row r="1752" spans="3:16" x14ac:dyDescent="0.2">
      <c r="C1752" s="197"/>
      <c r="D1752" s="197"/>
      <c r="E1752" s="197"/>
      <c r="F1752" s="197"/>
      <c r="G1752" s="197"/>
      <c r="H1752" s="197"/>
      <c r="I1752" s="197"/>
      <c r="J1752" s="197"/>
      <c r="K1752" s="197"/>
      <c r="L1752" s="197"/>
      <c r="M1752" s="197"/>
      <c r="N1752" s="197"/>
      <c r="O1752" s="197"/>
      <c r="P1752" s="212"/>
    </row>
    <row r="1753" spans="3:16" x14ac:dyDescent="0.2">
      <c r="C1753" s="197"/>
      <c r="D1753" s="197"/>
      <c r="E1753" s="197"/>
      <c r="F1753" s="197"/>
      <c r="G1753" s="197"/>
      <c r="H1753" s="197"/>
      <c r="I1753" s="197"/>
      <c r="J1753" s="197"/>
      <c r="K1753" s="197"/>
      <c r="L1753" s="197"/>
      <c r="M1753" s="197"/>
      <c r="N1753" s="197"/>
      <c r="O1753" s="197"/>
      <c r="P1753" s="212"/>
    </row>
    <row r="1754" spans="3:16" x14ac:dyDescent="0.2">
      <c r="C1754" s="197"/>
      <c r="D1754" s="197"/>
      <c r="E1754" s="197"/>
      <c r="F1754" s="197"/>
      <c r="G1754" s="197"/>
      <c r="H1754" s="197"/>
      <c r="I1754" s="197"/>
      <c r="J1754" s="197"/>
      <c r="K1754" s="197"/>
      <c r="L1754" s="197"/>
      <c r="M1754" s="197"/>
      <c r="N1754" s="197"/>
      <c r="O1754" s="197"/>
      <c r="P1754" s="212"/>
    </row>
    <row r="1755" spans="3:16" x14ac:dyDescent="0.2">
      <c r="C1755" s="197"/>
      <c r="D1755" s="197"/>
      <c r="E1755" s="197"/>
      <c r="F1755" s="197"/>
      <c r="G1755" s="197"/>
      <c r="H1755" s="197"/>
      <c r="I1755" s="197"/>
      <c r="J1755" s="197"/>
      <c r="K1755" s="197"/>
      <c r="L1755" s="197"/>
      <c r="M1755" s="197"/>
      <c r="N1755" s="197"/>
      <c r="O1755" s="197"/>
      <c r="P1755" s="212"/>
    </row>
    <row r="1756" spans="3:16" x14ac:dyDescent="0.2">
      <c r="C1756" s="197"/>
      <c r="D1756" s="197"/>
      <c r="E1756" s="197"/>
      <c r="F1756" s="197"/>
      <c r="G1756" s="197"/>
      <c r="H1756" s="197"/>
      <c r="I1756" s="197"/>
      <c r="J1756" s="197"/>
      <c r="K1756" s="197"/>
      <c r="L1756" s="197"/>
      <c r="M1756" s="197"/>
      <c r="N1756" s="197"/>
      <c r="O1756" s="197"/>
      <c r="P1756" s="212"/>
    </row>
    <row r="1757" spans="3:16" x14ac:dyDescent="0.2">
      <c r="C1757" s="197"/>
      <c r="D1757" s="197"/>
      <c r="E1757" s="197"/>
      <c r="F1757" s="197"/>
      <c r="G1757" s="197"/>
      <c r="H1757" s="197"/>
      <c r="I1757" s="197"/>
      <c r="J1757" s="197"/>
      <c r="K1757" s="197"/>
      <c r="L1757" s="197"/>
      <c r="M1757" s="197"/>
      <c r="N1757" s="197"/>
      <c r="O1757" s="197"/>
      <c r="P1757" s="212"/>
    </row>
    <row r="1758" spans="3:16" x14ac:dyDescent="0.2">
      <c r="C1758" s="197"/>
      <c r="D1758" s="197"/>
      <c r="E1758" s="197"/>
      <c r="F1758" s="197"/>
      <c r="G1758" s="197"/>
      <c r="H1758" s="197"/>
      <c r="I1758" s="197"/>
      <c r="J1758" s="197"/>
      <c r="K1758" s="197"/>
      <c r="L1758" s="197"/>
      <c r="M1758" s="197"/>
      <c r="N1758" s="197"/>
      <c r="O1758" s="197"/>
      <c r="P1758" s="212"/>
    </row>
    <row r="1759" spans="3:16" x14ac:dyDescent="0.2">
      <c r="C1759" s="197"/>
      <c r="D1759" s="197"/>
      <c r="E1759" s="197"/>
      <c r="F1759" s="197"/>
      <c r="G1759" s="197"/>
      <c r="H1759" s="197"/>
      <c r="I1759" s="197"/>
      <c r="J1759" s="197"/>
      <c r="K1759" s="197"/>
      <c r="L1759" s="197"/>
      <c r="M1759" s="197"/>
      <c r="N1759" s="197"/>
      <c r="O1759" s="197"/>
      <c r="P1759" s="212"/>
    </row>
    <row r="1760" spans="3:16" x14ac:dyDescent="0.2">
      <c r="C1760" s="197"/>
      <c r="D1760" s="197"/>
      <c r="E1760" s="197"/>
      <c r="F1760" s="197"/>
      <c r="G1760" s="197"/>
      <c r="H1760" s="197"/>
      <c r="I1760" s="197"/>
      <c r="J1760" s="197"/>
      <c r="K1760" s="197"/>
      <c r="L1760" s="197"/>
      <c r="M1760" s="197"/>
      <c r="N1760" s="197"/>
      <c r="O1760" s="197"/>
      <c r="P1760" s="212"/>
    </row>
    <row r="1761" spans="3:16" x14ac:dyDescent="0.2">
      <c r="C1761" s="197"/>
      <c r="D1761" s="197"/>
      <c r="E1761" s="197"/>
      <c r="F1761" s="197"/>
      <c r="G1761" s="197"/>
      <c r="H1761" s="197"/>
      <c r="I1761" s="197"/>
      <c r="J1761" s="197"/>
      <c r="K1761" s="197"/>
      <c r="L1761" s="197"/>
      <c r="M1761" s="197"/>
      <c r="N1761" s="197"/>
      <c r="O1761" s="197"/>
      <c r="P1761" s="212"/>
    </row>
    <row r="1762" spans="3:16" x14ac:dyDescent="0.2">
      <c r="C1762" s="197"/>
      <c r="D1762" s="197"/>
      <c r="E1762" s="197"/>
      <c r="F1762" s="197"/>
      <c r="G1762" s="197"/>
      <c r="H1762" s="197"/>
      <c r="I1762" s="197"/>
      <c r="J1762" s="197"/>
      <c r="K1762" s="197"/>
      <c r="L1762" s="197"/>
      <c r="M1762" s="197"/>
      <c r="N1762" s="197"/>
      <c r="O1762" s="197"/>
      <c r="P1762" s="212"/>
    </row>
    <row r="1763" spans="3:16" x14ac:dyDescent="0.2">
      <c r="C1763" s="197"/>
      <c r="D1763" s="197"/>
      <c r="E1763" s="197"/>
      <c r="F1763" s="197"/>
      <c r="G1763" s="197"/>
      <c r="H1763" s="197"/>
      <c r="I1763" s="197"/>
      <c r="J1763" s="197"/>
      <c r="K1763" s="197"/>
      <c r="L1763" s="197"/>
      <c r="M1763" s="197"/>
      <c r="N1763" s="197"/>
      <c r="O1763" s="197"/>
      <c r="P1763" s="212"/>
    </row>
    <row r="1764" spans="3:16" x14ac:dyDescent="0.2">
      <c r="C1764" s="197"/>
      <c r="D1764" s="197"/>
      <c r="E1764" s="197"/>
      <c r="F1764" s="197"/>
      <c r="G1764" s="197"/>
      <c r="H1764" s="197"/>
      <c r="I1764" s="197"/>
      <c r="J1764" s="197"/>
      <c r="K1764" s="197"/>
      <c r="L1764" s="197"/>
      <c r="M1764" s="197"/>
      <c r="N1764" s="197"/>
      <c r="O1764" s="197"/>
      <c r="P1764" s="212"/>
    </row>
    <row r="1765" spans="3:16" x14ac:dyDescent="0.2">
      <c r="C1765" s="197"/>
      <c r="D1765" s="197"/>
      <c r="E1765" s="197"/>
      <c r="F1765" s="197"/>
      <c r="G1765" s="197"/>
      <c r="H1765" s="197"/>
      <c r="I1765" s="197"/>
      <c r="J1765" s="197"/>
      <c r="K1765" s="197"/>
      <c r="L1765" s="197"/>
      <c r="M1765" s="197"/>
      <c r="N1765" s="197"/>
      <c r="O1765" s="197"/>
      <c r="P1765" s="212"/>
    </row>
    <row r="1766" spans="3:16" x14ac:dyDescent="0.2">
      <c r="C1766" s="197"/>
      <c r="D1766" s="197"/>
      <c r="E1766" s="197"/>
      <c r="F1766" s="197"/>
      <c r="G1766" s="197"/>
      <c r="H1766" s="197"/>
      <c r="I1766" s="197"/>
      <c r="J1766" s="197"/>
      <c r="K1766" s="197"/>
      <c r="L1766" s="197"/>
      <c r="M1766" s="197"/>
      <c r="N1766" s="197"/>
      <c r="O1766" s="197"/>
      <c r="P1766" s="212"/>
    </row>
    <row r="1767" spans="3:16" x14ac:dyDescent="0.2">
      <c r="C1767" s="197"/>
      <c r="D1767" s="197"/>
      <c r="E1767" s="197"/>
      <c r="F1767" s="197"/>
      <c r="G1767" s="197"/>
      <c r="H1767" s="197"/>
      <c r="I1767" s="197"/>
      <c r="J1767" s="197"/>
      <c r="K1767" s="197"/>
      <c r="L1767" s="197"/>
      <c r="M1767" s="197"/>
      <c r="N1767" s="197"/>
      <c r="O1767" s="197"/>
      <c r="P1767" s="212"/>
    </row>
    <row r="1768" spans="3:16" x14ac:dyDescent="0.2">
      <c r="C1768" s="197"/>
      <c r="D1768" s="197"/>
      <c r="E1768" s="197"/>
      <c r="F1768" s="197"/>
      <c r="G1768" s="197"/>
      <c r="H1768" s="197"/>
      <c r="I1768" s="197"/>
      <c r="J1768" s="197"/>
      <c r="K1768" s="197"/>
      <c r="L1768" s="197"/>
      <c r="M1768" s="197"/>
      <c r="N1768" s="197"/>
      <c r="O1768" s="197"/>
      <c r="P1768" s="212"/>
    </row>
    <row r="1769" spans="3:16" x14ac:dyDescent="0.2">
      <c r="C1769" s="197"/>
      <c r="D1769" s="197"/>
      <c r="E1769" s="197"/>
      <c r="F1769" s="197"/>
      <c r="G1769" s="197"/>
      <c r="H1769" s="197"/>
      <c r="I1769" s="197"/>
      <c r="J1769" s="197"/>
      <c r="K1769" s="197"/>
      <c r="L1769" s="197"/>
      <c r="M1769" s="197"/>
      <c r="N1769" s="197"/>
      <c r="O1769" s="197"/>
      <c r="P1769" s="212"/>
    </row>
    <row r="1770" spans="3:16" x14ac:dyDescent="0.2">
      <c r="C1770" s="197"/>
      <c r="D1770" s="197"/>
      <c r="E1770" s="197"/>
      <c r="F1770" s="197"/>
      <c r="G1770" s="197"/>
      <c r="H1770" s="197"/>
      <c r="I1770" s="197"/>
      <c r="J1770" s="197"/>
      <c r="K1770" s="197"/>
      <c r="L1770" s="197"/>
      <c r="M1770" s="197"/>
      <c r="N1770" s="197"/>
      <c r="O1770" s="197"/>
      <c r="P1770" s="212"/>
    </row>
    <row r="1771" spans="3:16" x14ac:dyDescent="0.2">
      <c r="C1771" s="197"/>
      <c r="D1771" s="197"/>
      <c r="E1771" s="197"/>
      <c r="F1771" s="197"/>
      <c r="G1771" s="197"/>
      <c r="H1771" s="197"/>
      <c r="I1771" s="197"/>
      <c r="J1771" s="197"/>
      <c r="K1771" s="197"/>
      <c r="L1771" s="197"/>
      <c r="M1771" s="197"/>
      <c r="N1771" s="197"/>
      <c r="O1771" s="197"/>
      <c r="P1771" s="212"/>
    </row>
    <row r="1772" spans="3:16" x14ac:dyDescent="0.2">
      <c r="C1772" s="197"/>
      <c r="D1772" s="197"/>
      <c r="E1772" s="197"/>
      <c r="F1772" s="197"/>
      <c r="G1772" s="197"/>
      <c r="H1772" s="197"/>
      <c r="I1772" s="197"/>
      <c r="J1772" s="197"/>
      <c r="K1772" s="197"/>
      <c r="L1772" s="197"/>
      <c r="M1772" s="197"/>
      <c r="N1772" s="197"/>
      <c r="O1772" s="197"/>
      <c r="P1772" s="212"/>
    </row>
    <row r="1773" spans="3:16" x14ac:dyDescent="0.2">
      <c r="C1773" s="197"/>
      <c r="D1773" s="197"/>
      <c r="E1773" s="197"/>
      <c r="F1773" s="197"/>
      <c r="G1773" s="197"/>
      <c r="H1773" s="197"/>
      <c r="I1773" s="197"/>
      <c r="J1773" s="197"/>
      <c r="K1773" s="197"/>
      <c r="L1773" s="197"/>
      <c r="M1773" s="197"/>
      <c r="N1773" s="197"/>
      <c r="O1773" s="197"/>
      <c r="P1773" s="212"/>
    </row>
    <row r="1774" spans="3:16" x14ac:dyDescent="0.2">
      <c r="C1774" s="197"/>
      <c r="D1774" s="197"/>
      <c r="E1774" s="197"/>
      <c r="F1774" s="197"/>
      <c r="G1774" s="197"/>
      <c r="H1774" s="197"/>
      <c r="I1774" s="197"/>
      <c r="J1774" s="197"/>
      <c r="K1774" s="197"/>
      <c r="L1774" s="197"/>
      <c r="M1774" s="197"/>
      <c r="N1774" s="197"/>
      <c r="O1774" s="197"/>
      <c r="P1774" s="212"/>
    </row>
    <row r="1775" spans="3:16" x14ac:dyDescent="0.2">
      <c r="C1775" s="197"/>
      <c r="D1775" s="197"/>
      <c r="E1775" s="197"/>
      <c r="F1775" s="197"/>
      <c r="G1775" s="197"/>
      <c r="H1775" s="197"/>
      <c r="I1775" s="197"/>
      <c r="J1775" s="197"/>
      <c r="K1775" s="197"/>
      <c r="L1775" s="197"/>
      <c r="M1775" s="197"/>
      <c r="N1775" s="197"/>
      <c r="O1775" s="197"/>
      <c r="P1775" s="212"/>
    </row>
    <row r="1776" spans="3:16" x14ac:dyDescent="0.2">
      <c r="C1776" s="197"/>
      <c r="D1776" s="197"/>
      <c r="E1776" s="197"/>
      <c r="F1776" s="197"/>
      <c r="G1776" s="197"/>
      <c r="H1776" s="197"/>
      <c r="I1776" s="197"/>
      <c r="J1776" s="197"/>
      <c r="K1776" s="197"/>
      <c r="L1776" s="197"/>
      <c r="M1776" s="197"/>
      <c r="N1776" s="197"/>
      <c r="O1776" s="197"/>
      <c r="P1776" s="212"/>
    </row>
    <row r="1777" spans="3:16" x14ac:dyDescent="0.2">
      <c r="C1777" s="197"/>
      <c r="D1777" s="197"/>
      <c r="E1777" s="197"/>
      <c r="F1777" s="197"/>
      <c r="G1777" s="197"/>
      <c r="H1777" s="197"/>
      <c r="I1777" s="197"/>
      <c r="J1777" s="197"/>
      <c r="K1777" s="197"/>
      <c r="L1777" s="197"/>
      <c r="M1777" s="197"/>
      <c r="N1777" s="197"/>
      <c r="O1777" s="197"/>
      <c r="P1777" s="212"/>
    </row>
    <row r="1778" spans="3:16" x14ac:dyDescent="0.2">
      <c r="C1778" s="197"/>
      <c r="D1778" s="197"/>
      <c r="E1778" s="197"/>
      <c r="F1778" s="197"/>
      <c r="G1778" s="197"/>
      <c r="H1778" s="197"/>
      <c r="I1778" s="197"/>
      <c r="J1778" s="197"/>
      <c r="K1778" s="197"/>
      <c r="L1778" s="197"/>
      <c r="M1778" s="197"/>
      <c r="N1778" s="197"/>
      <c r="O1778" s="197"/>
      <c r="P1778" s="212"/>
    </row>
    <row r="1779" spans="3:16" x14ac:dyDescent="0.2">
      <c r="C1779" s="197"/>
      <c r="D1779" s="197"/>
      <c r="E1779" s="197"/>
      <c r="F1779" s="197"/>
      <c r="G1779" s="197"/>
      <c r="H1779" s="197"/>
      <c r="I1779" s="197"/>
      <c r="J1779" s="197"/>
      <c r="K1779" s="197"/>
      <c r="L1779" s="197"/>
      <c r="M1779" s="197"/>
      <c r="N1779" s="197"/>
      <c r="O1779" s="197"/>
      <c r="P1779" s="212"/>
    </row>
    <row r="1780" spans="3:16" x14ac:dyDescent="0.2">
      <c r="C1780" s="197"/>
      <c r="D1780" s="197"/>
      <c r="E1780" s="197"/>
      <c r="F1780" s="197"/>
      <c r="G1780" s="197"/>
      <c r="H1780" s="197"/>
      <c r="I1780" s="197"/>
      <c r="J1780" s="197"/>
      <c r="K1780" s="197"/>
      <c r="L1780" s="197"/>
      <c r="M1780" s="197"/>
      <c r="N1780" s="197"/>
      <c r="O1780" s="197"/>
      <c r="P1780" s="212"/>
    </row>
    <row r="1781" spans="3:16" x14ac:dyDescent="0.2">
      <c r="C1781" s="197"/>
      <c r="D1781" s="197"/>
      <c r="E1781" s="197"/>
      <c r="F1781" s="197"/>
      <c r="G1781" s="197"/>
      <c r="H1781" s="197"/>
      <c r="I1781" s="197"/>
      <c r="J1781" s="197"/>
      <c r="K1781" s="197"/>
      <c r="L1781" s="197"/>
      <c r="M1781" s="197"/>
      <c r="N1781" s="197"/>
      <c r="O1781" s="197"/>
      <c r="P1781" s="212"/>
    </row>
    <row r="1782" spans="3:16" x14ac:dyDescent="0.2">
      <c r="C1782" s="197"/>
      <c r="D1782" s="197"/>
      <c r="E1782" s="197"/>
      <c r="F1782" s="197"/>
      <c r="G1782" s="197"/>
      <c r="H1782" s="197"/>
      <c r="I1782" s="197"/>
      <c r="J1782" s="197"/>
      <c r="K1782" s="197"/>
      <c r="L1782" s="197"/>
      <c r="M1782" s="197"/>
      <c r="N1782" s="197"/>
      <c r="O1782" s="197"/>
      <c r="P1782" s="212"/>
    </row>
    <row r="1783" spans="3:16" x14ac:dyDescent="0.2">
      <c r="C1783" s="197"/>
      <c r="D1783" s="197"/>
      <c r="E1783" s="197"/>
      <c r="F1783" s="197"/>
      <c r="G1783" s="197"/>
      <c r="H1783" s="197"/>
      <c r="I1783" s="197"/>
      <c r="J1783" s="197"/>
      <c r="K1783" s="197"/>
      <c r="L1783" s="197"/>
      <c r="M1783" s="197"/>
      <c r="N1783" s="197"/>
      <c r="O1783" s="197"/>
      <c r="P1783" s="212"/>
    </row>
    <row r="1784" spans="3:16" x14ac:dyDescent="0.2">
      <c r="C1784" s="197"/>
      <c r="D1784" s="197"/>
      <c r="E1784" s="197"/>
      <c r="F1784" s="197"/>
      <c r="G1784" s="197"/>
      <c r="H1784" s="197"/>
      <c r="I1784" s="197"/>
      <c r="J1784" s="197"/>
      <c r="K1784" s="197"/>
      <c r="L1784" s="197"/>
      <c r="M1784" s="197"/>
      <c r="N1784" s="197"/>
      <c r="O1784" s="197"/>
      <c r="P1784" s="212"/>
    </row>
    <row r="1785" spans="3:16" x14ac:dyDescent="0.2">
      <c r="C1785" s="197"/>
      <c r="D1785" s="197"/>
      <c r="E1785" s="197"/>
      <c r="F1785" s="197"/>
      <c r="G1785" s="197"/>
      <c r="H1785" s="197"/>
      <c r="I1785" s="197"/>
      <c r="J1785" s="197"/>
      <c r="K1785" s="197"/>
      <c r="L1785" s="197"/>
      <c r="M1785" s="197"/>
      <c r="N1785" s="197"/>
      <c r="O1785" s="197"/>
      <c r="P1785" s="212"/>
    </row>
    <row r="1786" spans="3:16" x14ac:dyDescent="0.2">
      <c r="C1786" s="197"/>
      <c r="D1786" s="197"/>
      <c r="E1786" s="197"/>
      <c r="F1786" s="197"/>
      <c r="G1786" s="197"/>
      <c r="H1786" s="197"/>
      <c r="I1786" s="197"/>
      <c r="J1786" s="197"/>
      <c r="K1786" s="197"/>
      <c r="L1786" s="197"/>
      <c r="M1786" s="197"/>
      <c r="N1786" s="197"/>
      <c r="O1786" s="197"/>
      <c r="P1786" s="212"/>
    </row>
    <row r="1787" spans="3:16" x14ac:dyDescent="0.2">
      <c r="C1787" s="197"/>
      <c r="D1787" s="197"/>
      <c r="E1787" s="197"/>
      <c r="F1787" s="197"/>
      <c r="G1787" s="197"/>
      <c r="H1787" s="197"/>
      <c r="I1787" s="197"/>
      <c r="J1787" s="197"/>
      <c r="K1787" s="197"/>
      <c r="L1787" s="197"/>
      <c r="M1787" s="197"/>
      <c r="N1787" s="197"/>
      <c r="O1787" s="197"/>
      <c r="P1787" s="212"/>
    </row>
    <row r="1788" spans="3:16" x14ac:dyDescent="0.2">
      <c r="C1788" s="197"/>
      <c r="D1788" s="197"/>
      <c r="E1788" s="197"/>
      <c r="F1788" s="197"/>
      <c r="G1788" s="197"/>
      <c r="H1788" s="197"/>
      <c r="I1788" s="197"/>
      <c r="J1788" s="197"/>
      <c r="K1788" s="197"/>
      <c r="L1788" s="197"/>
      <c r="M1788" s="197"/>
      <c r="N1788" s="197"/>
      <c r="O1788" s="197"/>
      <c r="P1788" s="212"/>
    </row>
    <row r="1789" spans="3:16" x14ac:dyDescent="0.2">
      <c r="C1789" s="197"/>
      <c r="D1789" s="197"/>
      <c r="E1789" s="197"/>
      <c r="F1789" s="197"/>
      <c r="G1789" s="197"/>
      <c r="H1789" s="197"/>
      <c r="I1789" s="197"/>
      <c r="J1789" s="197"/>
      <c r="K1789" s="197"/>
      <c r="L1789" s="197"/>
      <c r="M1789" s="197"/>
      <c r="N1789" s="197"/>
      <c r="O1789" s="197"/>
      <c r="P1789" s="212"/>
    </row>
    <row r="1790" spans="3:16" x14ac:dyDescent="0.2">
      <c r="C1790" s="197"/>
      <c r="D1790" s="197"/>
      <c r="E1790" s="197"/>
      <c r="F1790" s="197"/>
      <c r="G1790" s="197"/>
      <c r="H1790" s="197"/>
      <c r="I1790" s="197"/>
      <c r="J1790" s="197"/>
      <c r="K1790" s="197"/>
      <c r="L1790" s="197"/>
      <c r="M1790" s="197"/>
      <c r="N1790" s="197"/>
      <c r="O1790" s="197"/>
      <c r="P1790" s="212"/>
    </row>
    <row r="1791" spans="3:16" x14ac:dyDescent="0.2">
      <c r="C1791" s="197"/>
      <c r="D1791" s="197"/>
      <c r="E1791" s="197"/>
      <c r="F1791" s="197"/>
      <c r="G1791" s="197"/>
      <c r="H1791" s="197"/>
      <c r="I1791" s="197"/>
      <c r="J1791" s="197"/>
      <c r="K1791" s="197"/>
      <c r="L1791" s="197"/>
      <c r="M1791" s="197"/>
      <c r="N1791" s="197"/>
      <c r="O1791" s="197"/>
      <c r="P1791" s="212"/>
    </row>
    <row r="1792" spans="3:16" x14ac:dyDescent="0.2">
      <c r="C1792" s="197"/>
      <c r="D1792" s="197"/>
      <c r="E1792" s="197"/>
      <c r="F1792" s="197"/>
      <c r="G1792" s="197"/>
      <c r="H1792" s="197"/>
      <c r="I1792" s="197"/>
      <c r="J1792" s="197"/>
      <c r="K1792" s="197"/>
      <c r="L1792" s="197"/>
      <c r="M1792" s="197"/>
      <c r="N1792" s="197"/>
      <c r="O1792" s="197"/>
      <c r="P1792" s="212"/>
    </row>
    <row r="1793" spans="3:16" x14ac:dyDescent="0.2">
      <c r="C1793" s="197"/>
      <c r="D1793" s="197"/>
      <c r="E1793" s="197"/>
      <c r="F1793" s="197"/>
      <c r="G1793" s="197"/>
      <c r="H1793" s="197"/>
      <c r="I1793" s="197"/>
      <c r="J1793" s="197"/>
      <c r="K1793" s="197"/>
      <c r="L1793" s="197"/>
      <c r="M1793" s="197"/>
      <c r="N1793" s="197"/>
      <c r="O1793" s="197"/>
      <c r="P1793" s="212"/>
    </row>
    <row r="1794" spans="3:16" x14ac:dyDescent="0.2">
      <c r="C1794" s="197"/>
      <c r="D1794" s="197"/>
      <c r="E1794" s="197"/>
      <c r="F1794" s="197"/>
      <c r="G1794" s="197"/>
      <c r="H1794" s="197"/>
      <c r="I1794" s="197"/>
      <c r="J1794" s="197"/>
      <c r="K1794" s="197"/>
      <c r="L1794" s="197"/>
      <c r="M1794" s="197"/>
      <c r="N1794" s="197"/>
      <c r="O1794" s="197"/>
      <c r="P1794" s="212"/>
    </row>
    <row r="1795" spans="3:16" x14ac:dyDescent="0.2">
      <c r="C1795" s="197"/>
      <c r="D1795" s="197"/>
      <c r="E1795" s="197"/>
      <c r="F1795" s="197"/>
      <c r="G1795" s="197"/>
      <c r="H1795" s="197"/>
      <c r="I1795" s="197"/>
      <c r="J1795" s="197"/>
      <c r="K1795" s="197"/>
      <c r="L1795" s="197"/>
      <c r="M1795" s="197"/>
      <c r="N1795" s="197"/>
      <c r="O1795" s="197"/>
      <c r="P1795" s="212"/>
    </row>
    <row r="1796" spans="3:16" x14ac:dyDescent="0.2">
      <c r="C1796" s="197"/>
      <c r="D1796" s="197"/>
      <c r="E1796" s="197"/>
      <c r="F1796" s="197"/>
      <c r="G1796" s="197"/>
      <c r="H1796" s="197"/>
      <c r="I1796" s="197"/>
      <c r="J1796" s="197"/>
      <c r="K1796" s="197"/>
      <c r="L1796" s="197"/>
      <c r="M1796" s="197"/>
      <c r="N1796" s="197"/>
      <c r="O1796" s="197"/>
      <c r="P1796" s="212"/>
    </row>
    <row r="1797" spans="3:16" x14ac:dyDescent="0.2">
      <c r="C1797" s="197"/>
      <c r="D1797" s="197"/>
      <c r="E1797" s="197"/>
      <c r="F1797" s="197"/>
      <c r="G1797" s="197"/>
      <c r="H1797" s="197"/>
      <c r="I1797" s="197"/>
      <c r="J1797" s="197"/>
      <c r="K1797" s="197"/>
      <c r="L1797" s="197"/>
      <c r="M1797" s="197"/>
      <c r="N1797" s="197"/>
      <c r="O1797" s="197"/>
      <c r="P1797" s="212"/>
    </row>
    <row r="1798" spans="3:16" x14ac:dyDescent="0.2">
      <c r="C1798" s="197"/>
      <c r="D1798" s="197"/>
      <c r="E1798" s="197"/>
      <c r="F1798" s="197"/>
      <c r="G1798" s="197"/>
      <c r="H1798" s="197"/>
      <c r="I1798" s="197"/>
      <c r="J1798" s="197"/>
      <c r="K1798" s="197"/>
      <c r="L1798" s="197"/>
      <c r="M1798" s="197"/>
      <c r="N1798" s="197"/>
      <c r="O1798" s="197"/>
      <c r="P1798" s="212"/>
    </row>
    <row r="1799" spans="3:16" x14ac:dyDescent="0.2">
      <c r="C1799" s="197"/>
      <c r="D1799" s="197"/>
      <c r="E1799" s="197"/>
      <c r="F1799" s="197"/>
      <c r="G1799" s="197"/>
      <c r="H1799" s="197"/>
      <c r="I1799" s="197"/>
      <c r="J1799" s="197"/>
      <c r="K1799" s="197"/>
      <c r="L1799" s="197"/>
      <c r="M1799" s="197"/>
      <c r="N1799" s="197"/>
      <c r="O1799" s="197"/>
      <c r="P1799" s="212"/>
    </row>
    <row r="1800" spans="3:16" x14ac:dyDescent="0.2">
      <c r="C1800" s="197"/>
      <c r="D1800" s="197"/>
      <c r="E1800" s="197"/>
      <c r="F1800" s="197"/>
      <c r="G1800" s="197"/>
      <c r="H1800" s="197"/>
      <c r="I1800" s="197"/>
      <c r="J1800" s="197"/>
      <c r="K1800" s="197"/>
      <c r="L1800" s="197"/>
      <c r="M1800" s="197"/>
      <c r="N1800" s="197"/>
      <c r="O1800" s="197"/>
      <c r="P1800" s="212"/>
    </row>
    <row r="1801" spans="3:16" x14ac:dyDescent="0.2">
      <c r="C1801" s="197"/>
      <c r="D1801" s="197"/>
      <c r="E1801" s="197"/>
      <c r="F1801" s="197"/>
      <c r="G1801" s="197"/>
      <c r="H1801" s="197"/>
      <c r="I1801" s="197"/>
      <c r="J1801" s="197"/>
      <c r="K1801" s="197"/>
      <c r="L1801" s="197"/>
      <c r="M1801" s="197"/>
      <c r="N1801" s="197"/>
      <c r="O1801" s="197"/>
      <c r="P1801" s="212"/>
    </row>
    <row r="1802" spans="3:16" x14ac:dyDescent="0.2">
      <c r="C1802" s="197"/>
      <c r="D1802" s="197"/>
      <c r="E1802" s="197"/>
      <c r="F1802" s="197"/>
      <c r="G1802" s="197"/>
      <c r="H1802" s="197"/>
      <c r="I1802" s="197"/>
      <c r="J1802" s="197"/>
      <c r="K1802" s="197"/>
      <c r="L1802" s="197"/>
      <c r="M1802" s="197"/>
      <c r="N1802" s="197"/>
      <c r="O1802" s="197"/>
      <c r="P1802" s="212"/>
    </row>
    <row r="1803" spans="3:16" x14ac:dyDescent="0.2">
      <c r="C1803" s="197"/>
      <c r="D1803" s="197"/>
      <c r="E1803" s="197"/>
      <c r="F1803" s="197"/>
      <c r="G1803" s="197"/>
      <c r="H1803" s="197"/>
      <c r="I1803" s="197"/>
      <c r="J1803" s="197"/>
      <c r="K1803" s="197"/>
      <c r="L1803" s="197"/>
      <c r="M1803" s="197"/>
      <c r="N1803" s="197"/>
      <c r="O1803" s="197"/>
      <c r="P1803" s="212"/>
    </row>
    <row r="1804" spans="3:16" x14ac:dyDescent="0.2">
      <c r="C1804" s="197"/>
      <c r="D1804" s="197"/>
      <c r="E1804" s="197"/>
      <c r="F1804" s="197"/>
      <c r="G1804" s="197"/>
      <c r="H1804" s="197"/>
      <c r="I1804" s="197"/>
      <c r="J1804" s="197"/>
      <c r="K1804" s="197"/>
      <c r="L1804" s="197"/>
      <c r="M1804" s="197"/>
      <c r="N1804" s="197"/>
      <c r="O1804" s="197"/>
      <c r="P1804" s="212"/>
    </row>
    <row r="1805" spans="3:16" x14ac:dyDescent="0.2">
      <c r="C1805" s="197"/>
      <c r="D1805" s="197"/>
      <c r="E1805" s="197"/>
      <c r="F1805" s="197"/>
      <c r="G1805" s="197"/>
      <c r="H1805" s="197"/>
      <c r="I1805" s="197"/>
      <c r="J1805" s="197"/>
      <c r="K1805" s="197"/>
      <c r="L1805" s="197"/>
      <c r="M1805" s="197"/>
      <c r="N1805" s="197"/>
      <c r="O1805" s="197"/>
      <c r="P1805" s="212"/>
    </row>
    <row r="1806" spans="3:16" x14ac:dyDescent="0.2">
      <c r="C1806" s="197"/>
      <c r="D1806" s="197"/>
      <c r="E1806" s="197"/>
      <c r="F1806" s="197"/>
      <c r="G1806" s="197"/>
      <c r="H1806" s="197"/>
      <c r="I1806" s="197"/>
      <c r="J1806" s="197"/>
      <c r="K1806" s="197"/>
      <c r="L1806" s="197"/>
      <c r="M1806" s="197"/>
      <c r="N1806" s="197"/>
      <c r="O1806" s="197"/>
      <c r="P1806" s="212"/>
    </row>
    <row r="1807" spans="3:16" x14ac:dyDescent="0.2">
      <c r="C1807" s="197"/>
      <c r="D1807" s="197"/>
      <c r="E1807" s="197"/>
      <c r="F1807" s="197"/>
      <c r="G1807" s="197"/>
      <c r="H1807" s="197"/>
      <c r="I1807" s="197"/>
      <c r="J1807" s="197"/>
      <c r="K1807" s="197"/>
      <c r="L1807" s="197"/>
      <c r="M1807" s="197"/>
      <c r="N1807" s="197"/>
      <c r="O1807" s="197"/>
      <c r="P1807" s="212"/>
    </row>
    <row r="1808" spans="3:16" x14ac:dyDescent="0.2">
      <c r="C1808" s="197"/>
      <c r="D1808" s="197"/>
      <c r="E1808" s="197"/>
      <c r="F1808" s="197"/>
      <c r="G1808" s="197"/>
      <c r="H1808" s="197"/>
      <c r="I1808" s="197"/>
      <c r="J1808" s="197"/>
      <c r="K1808" s="197"/>
      <c r="L1808" s="197"/>
      <c r="M1808" s="197"/>
      <c r="N1808" s="197"/>
      <c r="O1808" s="197"/>
      <c r="P1808" s="212"/>
    </row>
    <row r="1809" spans="3:16" x14ac:dyDescent="0.2">
      <c r="C1809" s="197"/>
      <c r="D1809" s="197"/>
      <c r="E1809" s="197"/>
      <c r="F1809" s="197"/>
      <c r="G1809" s="197"/>
      <c r="H1809" s="197"/>
      <c r="I1809" s="197"/>
      <c r="J1809" s="197"/>
      <c r="K1809" s="197"/>
      <c r="L1809" s="197"/>
      <c r="M1809" s="197"/>
      <c r="N1809" s="197"/>
      <c r="O1809" s="197"/>
      <c r="P1809" s="212"/>
    </row>
    <row r="1810" spans="3:16" x14ac:dyDescent="0.2">
      <c r="C1810" s="197"/>
      <c r="D1810" s="197"/>
      <c r="E1810" s="197"/>
      <c r="F1810" s="197"/>
      <c r="G1810" s="197"/>
      <c r="H1810" s="197"/>
      <c r="I1810" s="197"/>
      <c r="J1810" s="197"/>
      <c r="K1810" s="197"/>
      <c r="L1810" s="197"/>
      <c r="M1810" s="197"/>
      <c r="N1810" s="197"/>
      <c r="O1810" s="197"/>
      <c r="P1810" s="212"/>
    </row>
    <row r="1811" spans="3:16" x14ac:dyDescent="0.2">
      <c r="C1811" s="197"/>
      <c r="D1811" s="197"/>
      <c r="E1811" s="197"/>
      <c r="F1811" s="197"/>
      <c r="G1811" s="197"/>
      <c r="H1811" s="197"/>
      <c r="I1811" s="197"/>
      <c r="J1811" s="197"/>
      <c r="K1811" s="197"/>
      <c r="L1811" s="197"/>
      <c r="M1811" s="197"/>
      <c r="N1811" s="197"/>
      <c r="O1811" s="197"/>
      <c r="P1811" s="212"/>
    </row>
    <row r="1812" spans="3:16" x14ac:dyDescent="0.2">
      <c r="C1812" s="197"/>
      <c r="D1812" s="197"/>
      <c r="E1812" s="197"/>
      <c r="F1812" s="197"/>
      <c r="G1812" s="197"/>
      <c r="H1812" s="197"/>
      <c r="I1812" s="197"/>
      <c r="J1812" s="197"/>
      <c r="K1812" s="197"/>
      <c r="L1812" s="197"/>
      <c r="M1812" s="197"/>
      <c r="N1812" s="197"/>
      <c r="O1812" s="197"/>
      <c r="P1812" s="212"/>
    </row>
    <row r="1813" spans="3:16" x14ac:dyDescent="0.2">
      <c r="C1813" s="197"/>
      <c r="D1813" s="197"/>
      <c r="E1813" s="197"/>
      <c r="F1813" s="197"/>
      <c r="G1813" s="197"/>
      <c r="H1813" s="197"/>
      <c r="I1813" s="197"/>
      <c r="J1813" s="197"/>
      <c r="K1813" s="197"/>
      <c r="L1813" s="197"/>
      <c r="M1813" s="197"/>
      <c r="N1813" s="197"/>
      <c r="O1813" s="197"/>
      <c r="P1813" s="212"/>
    </row>
    <row r="1814" spans="3:16" x14ac:dyDescent="0.2">
      <c r="C1814" s="197"/>
      <c r="D1814" s="197"/>
      <c r="E1814" s="197"/>
      <c r="F1814" s="197"/>
      <c r="G1814" s="197"/>
      <c r="H1814" s="197"/>
      <c r="I1814" s="197"/>
      <c r="J1814" s="197"/>
      <c r="K1814" s="197"/>
      <c r="L1814" s="197"/>
      <c r="M1814" s="197"/>
      <c r="N1814" s="197"/>
      <c r="O1814" s="197"/>
      <c r="P1814" s="212"/>
    </row>
    <row r="1815" spans="3:16" x14ac:dyDescent="0.2">
      <c r="C1815" s="197"/>
      <c r="D1815" s="197"/>
      <c r="E1815" s="197"/>
      <c r="F1815" s="197"/>
      <c r="G1815" s="197"/>
      <c r="H1815" s="197"/>
      <c r="I1815" s="197"/>
      <c r="J1815" s="197"/>
      <c r="K1815" s="197"/>
      <c r="L1815" s="197"/>
      <c r="M1815" s="197"/>
      <c r="N1815" s="197"/>
      <c r="O1815" s="197"/>
      <c r="P1815" s="212"/>
    </row>
    <row r="1816" spans="3:16" x14ac:dyDescent="0.2">
      <c r="C1816" s="197"/>
      <c r="D1816" s="197"/>
      <c r="E1816" s="197"/>
      <c r="F1816" s="197"/>
      <c r="G1816" s="197"/>
      <c r="H1816" s="197"/>
      <c r="I1816" s="197"/>
      <c r="J1816" s="197"/>
      <c r="K1816" s="197"/>
      <c r="L1816" s="197"/>
      <c r="M1816" s="197"/>
      <c r="N1816" s="197"/>
      <c r="O1816" s="197"/>
      <c r="P1816" s="212"/>
    </row>
    <row r="1817" spans="3:16" x14ac:dyDescent="0.2">
      <c r="C1817" s="197"/>
      <c r="D1817" s="197"/>
      <c r="E1817" s="197"/>
      <c r="F1817" s="197"/>
      <c r="G1817" s="197"/>
      <c r="H1817" s="197"/>
      <c r="I1817" s="197"/>
      <c r="J1817" s="197"/>
      <c r="K1817" s="197"/>
      <c r="L1817" s="197"/>
      <c r="M1817" s="197"/>
      <c r="N1817" s="197"/>
      <c r="O1817" s="197"/>
      <c r="P1817" s="212"/>
    </row>
    <row r="1818" spans="3:16" x14ac:dyDescent="0.2">
      <c r="C1818" s="197"/>
      <c r="D1818" s="197"/>
      <c r="E1818" s="197"/>
      <c r="F1818" s="197"/>
      <c r="G1818" s="197"/>
      <c r="H1818" s="197"/>
      <c r="I1818" s="197"/>
      <c r="J1818" s="197"/>
      <c r="K1818" s="197"/>
      <c r="L1818" s="197"/>
      <c r="M1818" s="197"/>
      <c r="N1818" s="197"/>
      <c r="O1818" s="197"/>
      <c r="P1818" s="212"/>
    </row>
    <row r="1819" spans="3:16" x14ac:dyDescent="0.2">
      <c r="C1819" s="197"/>
      <c r="D1819" s="197"/>
      <c r="E1819" s="197"/>
      <c r="F1819" s="197"/>
      <c r="G1819" s="197"/>
      <c r="H1819" s="197"/>
      <c r="I1819" s="197"/>
      <c r="J1819" s="197"/>
      <c r="K1819" s="197"/>
      <c r="L1819" s="197"/>
      <c r="M1819" s="197"/>
      <c r="N1819" s="197"/>
      <c r="O1819" s="197"/>
      <c r="P1819" s="212"/>
    </row>
    <row r="1820" spans="3:16" x14ac:dyDescent="0.2">
      <c r="C1820" s="197"/>
      <c r="D1820" s="197"/>
      <c r="E1820" s="197"/>
      <c r="F1820" s="197"/>
      <c r="G1820" s="197"/>
      <c r="H1820" s="197"/>
      <c r="I1820" s="197"/>
      <c r="J1820" s="197"/>
      <c r="K1820" s="197"/>
      <c r="L1820" s="197"/>
      <c r="M1820" s="197"/>
      <c r="N1820" s="197"/>
      <c r="O1820" s="197"/>
      <c r="P1820" s="212"/>
    </row>
    <row r="1821" spans="3:16" x14ac:dyDescent="0.2">
      <c r="C1821" s="197"/>
      <c r="D1821" s="197"/>
      <c r="E1821" s="197"/>
      <c r="F1821" s="197"/>
      <c r="G1821" s="197"/>
      <c r="H1821" s="197"/>
      <c r="I1821" s="197"/>
      <c r="J1821" s="197"/>
      <c r="K1821" s="197"/>
      <c r="L1821" s="197"/>
      <c r="M1821" s="197"/>
      <c r="N1821" s="197"/>
      <c r="O1821" s="197"/>
      <c r="P1821" s="212"/>
    </row>
    <row r="1822" spans="3:16" x14ac:dyDescent="0.2">
      <c r="C1822" s="197"/>
      <c r="D1822" s="197"/>
      <c r="E1822" s="197"/>
      <c r="F1822" s="197"/>
      <c r="G1822" s="197"/>
      <c r="H1822" s="197"/>
      <c r="I1822" s="197"/>
      <c r="J1822" s="197"/>
      <c r="K1822" s="197"/>
      <c r="L1822" s="197"/>
      <c r="M1822" s="197"/>
      <c r="N1822" s="197"/>
      <c r="O1822" s="197"/>
      <c r="P1822" s="212"/>
    </row>
    <row r="1823" spans="3:16" x14ac:dyDescent="0.2">
      <c r="C1823" s="197"/>
      <c r="D1823" s="197"/>
      <c r="E1823" s="197"/>
      <c r="F1823" s="197"/>
      <c r="G1823" s="197"/>
      <c r="H1823" s="197"/>
      <c r="I1823" s="197"/>
      <c r="J1823" s="197"/>
      <c r="K1823" s="197"/>
      <c r="L1823" s="197"/>
      <c r="M1823" s="197"/>
      <c r="N1823" s="197"/>
      <c r="O1823" s="197"/>
      <c r="P1823" s="212"/>
    </row>
    <row r="1824" spans="3:16" x14ac:dyDescent="0.2">
      <c r="C1824" s="197"/>
      <c r="D1824" s="197"/>
      <c r="E1824" s="197"/>
      <c r="F1824" s="197"/>
      <c r="G1824" s="197"/>
      <c r="H1824" s="197"/>
      <c r="I1824" s="197"/>
      <c r="J1824" s="197"/>
      <c r="K1824" s="197"/>
      <c r="L1824" s="197"/>
      <c r="M1824" s="197"/>
      <c r="N1824" s="197"/>
      <c r="O1824" s="197"/>
      <c r="P1824" s="212"/>
    </row>
    <row r="1825" spans="3:16" x14ac:dyDescent="0.2">
      <c r="C1825" s="197"/>
      <c r="D1825" s="197"/>
      <c r="E1825" s="197"/>
      <c r="F1825" s="197"/>
      <c r="G1825" s="197"/>
      <c r="H1825" s="197"/>
      <c r="I1825" s="197"/>
      <c r="J1825" s="197"/>
      <c r="K1825" s="197"/>
      <c r="L1825" s="197"/>
      <c r="M1825" s="197"/>
      <c r="N1825" s="197"/>
      <c r="O1825" s="197"/>
      <c r="P1825" s="212"/>
    </row>
    <row r="1826" spans="3:16" x14ac:dyDescent="0.2">
      <c r="C1826" s="197"/>
      <c r="D1826" s="197"/>
      <c r="E1826" s="197"/>
      <c r="F1826" s="197"/>
      <c r="G1826" s="197"/>
      <c r="H1826" s="197"/>
      <c r="I1826" s="197"/>
      <c r="J1826" s="197"/>
      <c r="K1826" s="197"/>
      <c r="L1826" s="197"/>
      <c r="M1826" s="197"/>
      <c r="N1826" s="197"/>
      <c r="O1826" s="197"/>
      <c r="P1826" s="212"/>
    </row>
    <row r="1827" spans="3:16" x14ac:dyDescent="0.2">
      <c r="C1827" s="197"/>
      <c r="D1827" s="197"/>
      <c r="E1827" s="197"/>
      <c r="F1827" s="197"/>
      <c r="G1827" s="197"/>
      <c r="H1827" s="197"/>
      <c r="I1827" s="197"/>
      <c r="J1827" s="197"/>
      <c r="K1827" s="197"/>
      <c r="L1827" s="197"/>
      <c r="M1827" s="197"/>
      <c r="N1827" s="197"/>
      <c r="O1827" s="197"/>
      <c r="P1827" s="212"/>
    </row>
    <row r="1828" spans="3:16" x14ac:dyDescent="0.2">
      <c r="C1828" s="197"/>
      <c r="D1828" s="197"/>
      <c r="E1828" s="197"/>
      <c r="F1828" s="197"/>
      <c r="G1828" s="197"/>
      <c r="H1828" s="197"/>
      <c r="I1828" s="197"/>
      <c r="J1828" s="197"/>
      <c r="K1828" s="197"/>
      <c r="L1828" s="197"/>
      <c r="M1828" s="197"/>
      <c r="N1828" s="197"/>
      <c r="O1828" s="197"/>
      <c r="P1828" s="212"/>
    </row>
    <row r="1829" spans="3:16" x14ac:dyDescent="0.2">
      <c r="C1829" s="197"/>
      <c r="D1829" s="197"/>
      <c r="E1829" s="197"/>
      <c r="F1829" s="197"/>
      <c r="G1829" s="197"/>
      <c r="H1829" s="197"/>
      <c r="I1829" s="197"/>
      <c r="J1829" s="197"/>
      <c r="K1829" s="197"/>
      <c r="L1829" s="197"/>
      <c r="M1829" s="197"/>
      <c r="N1829" s="197"/>
      <c r="O1829" s="197"/>
      <c r="P1829" s="212"/>
    </row>
    <row r="1830" spans="3:16" x14ac:dyDescent="0.2">
      <c r="C1830" s="197"/>
      <c r="D1830" s="197"/>
      <c r="E1830" s="197"/>
      <c r="F1830" s="197"/>
      <c r="G1830" s="197"/>
      <c r="H1830" s="197"/>
      <c r="I1830" s="197"/>
      <c r="J1830" s="197"/>
      <c r="K1830" s="197"/>
      <c r="L1830" s="197"/>
      <c r="M1830" s="197"/>
      <c r="N1830" s="197"/>
      <c r="O1830" s="197"/>
      <c r="P1830" s="212"/>
    </row>
    <row r="1831" spans="3:16" x14ac:dyDescent="0.2">
      <c r="C1831" s="197"/>
      <c r="D1831" s="197"/>
      <c r="E1831" s="197"/>
      <c r="F1831" s="197"/>
      <c r="G1831" s="197"/>
      <c r="H1831" s="197"/>
      <c r="I1831" s="197"/>
      <c r="J1831" s="197"/>
      <c r="K1831" s="197"/>
      <c r="L1831" s="197"/>
      <c r="M1831" s="197"/>
      <c r="N1831" s="197"/>
      <c r="O1831" s="197"/>
      <c r="P1831" s="212"/>
    </row>
    <row r="1832" spans="3:16" x14ac:dyDescent="0.2">
      <c r="C1832" s="197"/>
      <c r="D1832" s="197"/>
      <c r="E1832" s="197"/>
      <c r="F1832" s="197"/>
      <c r="G1832" s="197"/>
      <c r="H1832" s="197"/>
      <c r="I1832" s="197"/>
      <c r="J1832" s="197"/>
      <c r="K1832" s="197"/>
      <c r="L1832" s="197"/>
      <c r="M1832" s="197"/>
      <c r="N1832" s="197"/>
      <c r="O1832" s="197"/>
      <c r="P1832" s="212"/>
    </row>
    <row r="1833" spans="3:16" x14ac:dyDescent="0.2">
      <c r="C1833" s="197"/>
      <c r="D1833" s="197"/>
      <c r="E1833" s="197"/>
      <c r="F1833" s="197"/>
      <c r="G1833" s="197"/>
      <c r="H1833" s="197"/>
      <c r="I1833" s="197"/>
      <c r="J1833" s="197"/>
      <c r="K1833" s="197"/>
      <c r="L1833" s="197"/>
      <c r="M1833" s="197"/>
      <c r="N1833" s="197"/>
      <c r="O1833" s="197"/>
      <c r="P1833" s="212"/>
    </row>
    <row r="1834" spans="3:16" x14ac:dyDescent="0.2">
      <c r="C1834" s="197"/>
      <c r="D1834" s="197"/>
      <c r="E1834" s="197"/>
      <c r="F1834" s="197"/>
      <c r="G1834" s="197"/>
      <c r="H1834" s="197"/>
      <c r="I1834" s="197"/>
      <c r="J1834" s="197"/>
      <c r="K1834" s="197"/>
      <c r="L1834" s="197"/>
      <c r="M1834" s="197"/>
      <c r="N1834" s="197"/>
      <c r="O1834" s="197"/>
      <c r="P1834" s="212"/>
    </row>
    <row r="1835" spans="3:16" x14ac:dyDescent="0.2">
      <c r="C1835" s="197"/>
      <c r="D1835" s="197"/>
      <c r="E1835" s="197"/>
      <c r="F1835" s="197"/>
      <c r="G1835" s="197"/>
      <c r="H1835" s="197"/>
      <c r="I1835" s="197"/>
      <c r="J1835" s="197"/>
      <c r="K1835" s="197"/>
      <c r="L1835" s="197"/>
      <c r="M1835" s="197"/>
      <c r="N1835" s="197"/>
      <c r="O1835" s="197"/>
      <c r="P1835" s="212"/>
    </row>
    <row r="1836" spans="3:16" x14ac:dyDescent="0.2">
      <c r="C1836" s="197"/>
      <c r="D1836" s="197"/>
      <c r="E1836" s="197"/>
      <c r="F1836" s="197"/>
      <c r="G1836" s="197"/>
      <c r="H1836" s="197"/>
      <c r="I1836" s="197"/>
      <c r="J1836" s="197"/>
      <c r="K1836" s="197"/>
      <c r="L1836" s="197"/>
      <c r="M1836" s="197"/>
      <c r="N1836" s="197"/>
      <c r="O1836" s="197"/>
      <c r="P1836" s="212"/>
    </row>
    <row r="1837" spans="3:16" x14ac:dyDescent="0.2">
      <c r="C1837" s="197"/>
      <c r="D1837" s="197"/>
      <c r="E1837" s="197"/>
      <c r="F1837" s="197"/>
      <c r="G1837" s="197"/>
      <c r="H1837" s="197"/>
      <c r="I1837" s="197"/>
      <c r="J1837" s="197"/>
      <c r="K1837" s="197"/>
      <c r="L1837" s="197"/>
      <c r="M1837" s="197"/>
      <c r="N1837" s="197"/>
      <c r="O1837" s="197"/>
      <c r="P1837" s="212"/>
    </row>
    <row r="1838" spans="3:16" x14ac:dyDescent="0.2">
      <c r="C1838" s="197"/>
      <c r="D1838" s="197"/>
      <c r="E1838" s="197"/>
      <c r="F1838" s="197"/>
      <c r="G1838" s="197"/>
      <c r="H1838" s="197"/>
      <c r="I1838" s="197"/>
      <c r="J1838" s="197"/>
      <c r="K1838" s="197"/>
      <c r="L1838" s="197"/>
      <c r="M1838" s="197"/>
      <c r="N1838" s="197"/>
      <c r="O1838" s="197"/>
      <c r="P1838" s="212"/>
    </row>
    <row r="1839" spans="3:16" x14ac:dyDescent="0.2">
      <c r="C1839" s="197"/>
      <c r="D1839" s="197"/>
      <c r="E1839" s="197"/>
      <c r="F1839" s="197"/>
      <c r="G1839" s="197"/>
      <c r="H1839" s="197"/>
      <c r="I1839" s="197"/>
      <c r="J1839" s="197"/>
      <c r="K1839" s="197"/>
      <c r="L1839" s="197"/>
      <c r="M1839" s="197"/>
      <c r="N1839" s="197"/>
      <c r="O1839" s="197"/>
      <c r="P1839" s="212"/>
    </row>
    <row r="1840" spans="3:16" x14ac:dyDescent="0.2">
      <c r="C1840" s="197"/>
      <c r="D1840" s="197"/>
      <c r="E1840" s="197"/>
      <c r="F1840" s="197"/>
      <c r="G1840" s="197"/>
      <c r="H1840" s="197"/>
      <c r="I1840" s="197"/>
      <c r="J1840" s="197"/>
      <c r="K1840" s="197"/>
      <c r="L1840" s="197"/>
      <c r="M1840" s="197"/>
      <c r="N1840" s="197"/>
      <c r="O1840" s="197"/>
      <c r="P1840" s="212"/>
    </row>
    <row r="1841" spans="3:16" x14ac:dyDescent="0.2">
      <c r="C1841" s="197"/>
      <c r="D1841" s="197"/>
      <c r="E1841" s="197"/>
      <c r="F1841" s="197"/>
      <c r="G1841" s="197"/>
      <c r="H1841" s="197"/>
      <c r="I1841" s="197"/>
      <c r="J1841" s="197"/>
      <c r="K1841" s="197"/>
      <c r="L1841" s="197"/>
      <c r="M1841" s="197"/>
      <c r="N1841" s="197"/>
      <c r="O1841" s="197"/>
      <c r="P1841" s="212"/>
    </row>
    <row r="1842" spans="3:16" x14ac:dyDescent="0.2">
      <c r="C1842" s="197"/>
      <c r="D1842" s="197"/>
      <c r="E1842" s="197"/>
      <c r="F1842" s="197"/>
      <c r="G1842" s="197"/>
      <c r="H1842" s="197"/>
      <c r="I1842" s="197"/>
      <c r="J1842" s="197"/>
      <c r="K1842" s="197"/>
      <c r="L1842" s="197"/>
      <c r="M1842" s="197"/>
      <c r="N1842" s="197"/>
      <c r="O1842" s="197"/>
      <c r="P1842" s="212"/>
    </row>
    <row r="1843" spans="3:16" x14ac:dyDescent="0.2">
      <c r="C1843" s="197"/>
      <c r="D1843" s="197"/>
      <c r="E1843" s="197"/>
      <c r="F1843" s="197"/>
      <c r="G1843" s="197"/>
      <c r="H1843" s="197"/>
      <c r="I1843" s="197"/>
      <c r="J1843" s="197"/>
      <c r="K1843" s="197"/>
      <c r="L1843" s="197"/>
      <c r="M1843" s="197"/>
      <c r="N1843" s="197"/>
      <c r="O1843" s="197"/>
      <c r="P1843" s="212"/>
    </row>
    <row r="1844" spans="3:16" x14ac:dyDescent="0.2">
      <c r="C1844" s="197"/>
      <c r="D1844" s="197"/>
      <c r="E1844" s="197"/>
      <c r="F1844" s="197"/>
      <c r="G1844" s="197"/>
      <c r="H1844" s="197"/>
      <c r="I1844" s="197"/>
      <c r="J1844" s="197"/>
      <c r="K1844" s="197"/>
      <c r="L1844" s="197"/>
      <c r="M1844" s="197"/>
      <c r="N1844" s="197"/>
      <c r="O1844" s="197"/>
      <c r="P1844" s="212"/>
    </row>
    <row r="1845" spans="3:16" x14ac:dyDescent="0.2">
      <c r="C1845" s="197"/>
      <c r="D1845" s="197"/>
      <c r="E1845" s="197"/>
      <c r="F1845" s="197"/>
      <c r="G1845" s="197"/>
      <c r="H1845" s="197"/>
      <c r="I1845" s="197"/>
      <c r="J1845" s="197"/>
      <c r="K1845" s="197"/>
      <c r="L1845" s="197"/>
      <c r="M1845" s="197"/>
      <c r="N1845" s="197"/>
      <c r="O1845" s="197"/>
      <c r="P1845" s="212"/>
    </row>
    <row r="1846" spans="3:16" x14ac:dyDescent="0.2">
      <c r="C1846" s="197"/>
      <c r="D1846" s="197"/>
      <c r="E1846" s="197"/>
      <c r="F1846" s="197"/>
      <c r="G1846" s="197"/>
      <c r="H1846" s="197"/>
      <c r="I1846" s="197"/>
      <c r="J1846" s="197"/>
      <c r="K1846" s="197"/>
      <c r="L1846" s="197"/>
      <c r="M1846" s="197"/>
      <c r="N1846" s="197"/>
      <c r="O1846" s="197"/>
      <c r="P1846" s="212"/>
    </row>
    <row r="1847" spans="3:16" x14ac:dyDescent="0.2">
      <c r="C1847" s="197"/>
      <c r="D1847" s="197"/>
      <c r="E1847" s="197"/>
      <c r="F1847" s="197"/>
      <c r="G1847" s="197"/>
      <c r="H1847" s="197"/>
      <c r="I1847" s="197"/>
      <c r="J1847" s="197"/>
      <c r="K1847" s="197"/>
      <c r="L1847" s="197"/>
      <c r="M1847" s="197"/>
      <c r="N1847" s="197"/>
      <c r="O1847" s="197"/>
      <c r="P1847" s="212"/>
    </row>
    <row r="1848" spans="3:16" x14ac:dyDescent="0.2">
      <c r="C1848" s="197"/>
      <c r="D1848" s="197"/>
      <c r="E1848" s="197"/>
      <c r="F1848" s="197"/>
      <c r="G1848" s="197"/>
      <c r="H1848" s="197"/>
      <c r="I1848" s="197"/>
      <c r="J1848" s="197"/>
      <c r="K1848" s="197"/>
      <c r="L1848" s="197"/>
      <c r="M1848" s="197"/>
      <c r="N1848" s="197"/>
      <c r="O1848" s="197"/>
      <c r="P1848" s="212"/>
    </row>
    <row r="1849" spans="3:16" x14ac:dyDescent="0.2">
      <c r="C1849" s="197"/>
      <c r="D1849" s="197"/>
      <c r="E1849" s="197"/>
      <c r="F1849" s="197"/>
      <c r="G1849" s="197"/>
      <c r="H1849" s="197"/>
      <c r="I1849" s="197"/>
      <c r="J1849" s="197"/>
      <c r="K1849" s="197"/>
      <c r="L1849" s="197"/>
      <c r="M1849" s="197"/>
      <c r="N1849" s="197"/>
      <c r="O1849" s="197"/>
      <c r="P1849" s="212"/>
    </row>
    <row r="1850" spans="3:16" x14ac:dyDescent="0.2">
      <c r="C1850" s="197"/>
      <c r="D1850" s="197"/>
      <c r="E1850" s="197"/>
      <c r="F1850" s="197"/>
      <c r="G1850" s="197"/>
      <c r="H1850" s="197"/>
      <c r="I1850" s="197"/>
      <c r="J1850" s="197"/>
      <c r="K1850" s="197"/>
      <c r="L1850" s="197"/>
      <c r="M1850" s="197"/>
      <c r="N1850" s="197"/>
      <c r="O1850" s="197"/>
      <c r="P1850" s="212"/>
    </row>
    <row r="1851" spans="3:16" x14ac:dyDescent="0.2">
      <c r="C1851" s="197"/>
      <c r="D1851" s="197"/>
      <c r="E1851" s="197"/>
      <c r="F1851" s="197"/>
      <c r="G1851" s="197"/>
      <c r="H1851" s="197"/>
      <c r="I1851" s="197"/>
      <c r="J1851" s="197"/>
      <c r="K1851" s="197"/>
      <c r="L1851" s="197"/>
      <c r="M1851" s="197"/>
      <c r="N1851" s="197"/>
      <c r="O1851" s="197"/>
      <c r="P1851" s="212"/>
    </row>
    <row r="1852" spans="3:16" x14ac:dyDescent="0.2">
      <c r="C1852" s="197"/>
      <c r="D1852" s="197"/>
      <c r="E1852" s="197"/>
      <c r="F1852" s="197"/>
      <c r="G1852" s="197"/>
      <c r="H1852" s="197"/>
      <c r="I1852" s="197"/>
      <c r="J1852" s="197"/>
      <c r="K1852" s="197"/>
      <c r="L1852" s="197"/>
      <c r="M1852" s="197"/>
      <c r="N1852" s="197"/>
      <c r="O1852" s="197"/>
      <c r="P1852" s="212"/>
    </row>
    <row r="1853" spans="3:16" x14ac:dyDescent="0.2">
      <c r="C1853" s="197"/>
      <c r="D1853" s="197"/>
      <c r="E1853" s="197"/>
      <c r="F1853" s="197"/>
      <c r="G1853" s="197"/>
      <c r="H1853" s="197"/>
      <c r="I1853" s="197"/>
      <c r="J1853" s="197"/>
      <c r="K1853" s="197"/>
      <c r="L1853" s="197"/>
      <c r="M1853" s="197"/>
      <c r="N1853" s="197"/>
      <c r="O1853" s="197"/>
      <c r="P1853" s="212"/>
    </row>
    <row r="1854" spans="3:16" x14ac:dyDescent="0.2">
      <c r="C1854" s="197"/>
      <c r="D1854" s="197"/>
      <c r="E1854" s="197"/>
      <c r="F1854" s="197"/>
      <c r="G1854" s="197"/>
      <c r="H1854" s="197"/>
      <c r="I1854" s="197"/>
      <c r="J1854" s="197"/>
      <c r="K1854" s="197"/>
      <c r="L1854" s="197"/>
      <c r="M1854" s="197"/>
      <c r="N1854" s="197"/>
      <c r="O1854" s="197"/>
      <c r="P1854" s="212"/>
    </row>
    <row r="1855" spans="3:16" x14ac:dyDescent="0.2">
      <c r="C1855" s="197"/>
      <c r="D1855" s="197"/>
      <c r="E1855" s="197"/>
      <c r="F1855" s="197"/>
      <c r="G1855" s="197"/>
      <c r="H1855" s="197"/>
      <c r="I1855" s="197"/>
      <c r="J1855" s="197"/>
      <c r="K1855" s="197"/>
      <c r="L1855" s="197"/>
      <c r="M1855" s="197"/>
      <c r="N1855" s="197"/>
      <c r="O1855" s="197"/>
      <c r="P1855" s="212"/>
    </row>
    <row r="1856" spans="3:16" x14ac:dyDescent="0.2">
      <c r="C1856" s="197"/>
      <c r="D1856" s="197"/>
      <c r="E1856" s="197"/>
      <c r="F1856" s="197"/>
      <c r="G1856" s="197"/>
      <c r="H1856" s="197"/>
      <c r="I1856" s="197"/>
      <c r="J1856" s="197"/>
      <c r="K1856" s="197"/>
      <c r="L1856" s="197"/>
      <c r="M1856" s="197"/>
      <c r="N1856" s="197"/>
      <c r="O1856" s="197"/>
      <c r="P1856" s="212"/>
    </row>
    <row r="1857" spans="3:16" x14ac:dyDescent="0.2">
      <c r="C1857" s="197"/>
      <c r="D1857" s="197"/>
      <c r="E1857" s="197"/>
      <c r="F1857" s="197"/>
      <c r="G1857" s="197"/>
      <c r="H1857" s="197"/>
      <c r="I1857" s="197"/>
      <c r="J1857" s="197"/>
      <c r="K1857" s="197"/>
      <c r="L1857" s="197"/>
      <c r="M1857" s="197"/>
      <c r="N1857" s="197"/>
      <c r="O1857" s="197"/>
      <c r="P1857" s="212"/>
    </row>
    <row r="1858" spans="3:16" x14ac:dyDescent="0.2">
      <c r="C1858" s="197"/>
      <c r="D1858" s="197"/>
      <c r="E1858" s="197"/>
      <c r="F1858" s="197"/>
      <c r="G1858" s="197"/>
      <c r="H1858" s="197"/>
      <c r="I1858" s="197"/>
      <c r="J1858" s="197"/>
      <c r="K1858" s="197"/>
      <c r="L1858" s="197"/>
      <c r="M1858" s="197"/>
      <c r="N1858" s="197"/>
      <c r="O1858" s="197"/>
      <c r="P1858" s="212"/>
    </row>
    <row r="1859" spans="3:16" x14ac:dyDescent="0.2">
      <c r="C1859" s="197"/>
      <c r="D1859" s="197"/>
      <c r="E1859" s="197"/>
      <c r="F1859" s="197"/>
      <c r="G1859" s="197"/>
      <c r="H1859" s="197"/>
      <c r="I1859" s="197"/>
      <c r="J1859" s="197"/>
      <c r="K1859" s="197"/>
      <c r="L1859" s="197"/>
      <c r="M1859" s="197"/>
      <c r="N1859" s="197"/>
      <c r="O1859" s="197"/>
      <c r="P1859" s="212"/>
    </row>
    <row r="1860" spans="3:16" x14ac:dyDescent="0.2">
      <c r="C1860" s="197"/>
      <c r="D1860" s="197"/>
      <c r="E1860" s="197"/>
      <c r="F1860" s="197"/>
      <c r="G1860" s="197"/>
      <c r="H1860" s="197"/>
      <c r="I1860" s="197"/>
      <c r="J1860" s="197"/>
      <c r="K1860" s="197"/>
      <c r="L1860" s="197"/>
      <c r="M1860" s="197"/>
      <c r="N1860" s="197"/>
      <c r="O1860" s="197"/>
      <c r="P1860" s="212"/>
    </row>
    <row r="1861" spans="3:16" x14ac:dyDescent="0.2">
      <c r="C1861" s="197"/>
      <c r="D1861" s="197"/>
      <c r="E1861" s="197"/>
      <c r="F1861" s="197"/>
      <c r="G1861" s="197"/>
      <c r="H1861" s="197"/>
      <c r="I1861" s="197"/>
      <c r="J1861" s="197"/>
      <c r="K1861" s="197"/>
      <c r="L1861" s="197"/>
      <c r="M1861" s="197"/>
      <c r="N1861" s="197"/>
      <c r="O1861" s="197"/>
      <c r="P1861" s="212"/>
    </row>
    <row r="1862" spans="3:16" x14ac:dyDescent="0.2">
      <c r="C1862" s="197"/>
      <c r="D1862" s="197"/>
      <c r="E1862" s="197"/>
      <c r="F1862" s="197"/>
      <c r="G1862" s="197"/>
      <c r="H1862" s="197"/>
      <c r="I1862" s="197"/>
      <c r="J1862" s="197"/>
      <c r="K1862" s="197"/>
      <c r="L1862" s="197"/>
      <c r="M1862" s="197"/>
      <c r="N1862" s="197"/>
      <c r="O1862" s="197"/>
      <c r="P1862" s="212"/>
    </row>
    <row r="1863" spans="3:16" x14ac:dyDescent="0.2">
      <c r="C1863" s="197"/>
      <c r="D1863" s="197"/>
      <c r="E1863" s="197"/>
      <c r="F1863" s="197"/>
      <c r="G1863" s="197"/>
      <c r="H1863" s="197"/>
      <c r="I1863" s="197"/>
      <c r="J1863" s="197"/>
      <c r="K1863" s="197"/>
      <c r="L1863" s="197"/>
      <c r="M1863" s="197"/>
      <c r="N1863" s="197"/>
      <c r="O1863" s="197"/>
      <c r="P1863" s="212"/>
    </row>
    <row r="1864" spans="3:16" x14ac:dyDescent="0.2">
      <c r="C1864" s="197"/>
      <c r="D1864" s="197"/>
      <c r="E1864" s="197"/>
      <c r="F1864" s="197"/>
      <c r="G1864" s="197"/>
      <c r="H1864" s="197"/>
      <c r="I1864" s="197"/>
      <c r="J1864" s="197"/>
      <c r="K1864" s="197"/>
      <c r="L1864" s="197"/>
      <c r="M1864" s="197"/>
      <c r="N1864" s="197"/>
      <c r="O1864" s="197"/>
      <c r="P1864" s="212"/>
    </row>
    <row r="1865" spans="3:16" x14ac:dyDescent="0.2">
      <c r="C1865" s="197"/>
      <c r="D1865" s="197"/>
      <c r="E1865" s="197"/>
      <c r="F1865" s="197"/>
      <c r="G1865" s="197"/>
      <c r="H1865" s="197"/>
      <c r="I1865" s="197"/>
      <c r="J1865" s="197"/>
      <c r="K1865" s="197"/>
      <c r="L1865" s="197"/>
      <c r="M1865" s="197"/>
      <c r="N1865" s="197"/>
      <c r="O1865" s="197"/>
      <c r="P1865" s="212"/>
    </row>
    <row r="1866" spans="3:16" x14ac:dyDescent="0.2">
      <c r="C1866" s="197"/>
      <c r="D1866" s="197"/>
      <c r="E1866" s="197"/>
      <c r="F1866" s="197"/>
      <c r="G1866" s="197"/>
      <c r="H1866" s="197"/>
      <c r="I1866" s="197"/>
      <c r="J1866" s="197"/>
      <c r="K1866" s="197"/>
      <c r="L1866" s="197"/>
      <c r="M1866" s="197"/>
      <c r="N1866" s="197"/>
      <c r="O1866" s="197"/>
      <c r="P1866" s="212"/>
    </row>
    <row r="1867" spans="3:16" x14ac:dyDescent="0.2">
      <c r="C1867" s="197"/>
      <c r="D1867" s="197"/>
      <c r="E1867" s="197"/>
      <c r="F1867" s="197"/>
      <c r="G1867" s="197"/>
      <c r="H1867" s="197"/>
      <c r="I1867" s="197"/>
      <c r="J1867" s="197"/>
      <c r="K1867" s="197"/>
      <c r="L1867" s="197"/>
      <c r="M1867" s="197"/>
      <c r="N1867" s="197"/>
      <c r="O1867" s="197"/>
      <c r="P1867" s="212"/>
    </row>
    <row r="1868" spans="3:16" x14ac:dyDescent="0.2">
      <c r="C1868" s="197"/>
      <c r="D1868" s="197"/>
      <c r="E1868" s="197"/>
      <c r="F1868" s="197"/>
      <c r="G1868" s="197"/>
      <c r="H1868" s="197"/>
      <c r="I1868" s="197"/>
      <c r="J1868" s="197"/>
      <c r="K1868" s="197"/>
      <c r="L1868" s="197"/>
      <c r="M1868" s="197"/>
      <c r="N1868" s="197"/>
      <c r="O1868" s="197"/>
      <c r="P1868" s="212"/>
    </row>
    <row r="1869" spans="3:16" x14ac:dyDescent="0.2">
      <c r="C1869" s="197"/>
      <c r="D1869" s="197"/>
      <c r="E1869" s="197"/>
      <c r="F1869" s="197"/>
      <c r="G1869" s="197"/>
      <c r="H1869" s="197"/>
      <c r="I1869" s="197"/>
      <c r="J1869" s="197"/>
      <c r="K1869" s="197"/>
      <c r="L1869" s="197"/>
      <c r="M1869" s="197"/>
      <c r="N1869" s="197"/>
      <c r="O1869" s="197"/>
      <c r="P1869" s="212"/>
    </row>
    <row r="1870" spans="3:16" x14ac:dyDescent="0.2">
      <c r="C1870" s="197"/>
      <c r="D1870" s="197"/>
      <c r="E1870" s="197"/>
      <c r="F1870" s="197"/>
      <c r="G1870" s="197"/>
      <c r="H1870" s="197"/>
      <c r="I1870" s="197"/>
      <c r="J1870" s="197"/>
      <c r="K1870" s="197"/>
      <c r="L1870" s="197"/>
      <c r="M1870" s="197"/>
      <c r="N1870" s="197"/>
      <c r="O1870" s="197"/>
      <c r="P1870" s="212"/>
    </row>
    <row r="1871" spans="3:16" x14ac:dyDescent="0.2">
      <c r="C1871" s="197"/>
      <c r="D1871" s="197"/>
      <c r="E1871" s="197"/>
      <c r="F1871" s="197"/>
      <c r="G1871" s="197"/>
      <c r="H1871" s="197"/>
      <c r="I1871" s="197"/>
      <c r="J1871" s="197"/>
      <c r="K1871" s="197"/>
      <c r="L1871" s="197"/>
      <c r="M1871" s="197"/>
      <c r="N1871" s="197"/>
      <c r="O1871" s="197"/>
      <c r="P1871" s="212"/>
    </row>
    <row r="1872" spans="3:16" x14ac:dyDescent="0.2">
      <c r="C1872" s="197"/>
      <c r="D1872" s="197"/>
      <c r="E1872" s="197"/>
      <c r="F1872" s="197"/>
      <c r="G1872" s="197"/>
      <c r="H1872" s="197"/>
      <c r="I1872" s="197"/>
      <c r="J1872" s="197"/>
      <c r="K1872" s="197"/>
      <c r="L1872" s="197"/>
      <c r="M1872" s="197"/>
      <c r="N1872" s="197"/>
      <c r="O1872" s="197"/>
      <c r="P1872" s="212"/>
    </row>
    <row r="1873" spans="3:16" x14ac:dyDescent="0.2">
      <c r="C1873" s="197"/>
      <c r="D1873" s="197"/>
      <c r="E1873" s="197"/>
      <c r="F1873" s="197"/>
      <c r="G1873" s="197"/>
      <c r="H1873" s="197"/>
      <c r="I1873" s="197"/>
      <c r="J1873" s="197"/>
      <c r="K1873" s="197"/>
      <c r="L1873" s="197"/>
      <c r="M1873" s="197"/>
      <c r="N1873" s="197"/>
      <c r="O1873" s="197"/>
      <c r="P1873" s="212"/>
    </row>
    <row r="1874" spans="3:16" x14ac:dyDescent="0.2">
      <c r="C1874" s="197"/>
      <c r="D1874" s="197"/>
      <c r="E1874" s="197"/>
      <c r="F1874" s="197"/>
      <c r="G1874" s="197"/>
      <c r="H1874" s="197"/>
      <c r="I1874" s="197"/>
      <c r="J1874" s="197"/>
      <c r="K1874" s="197"/>
      <c r="L1874" s="197"/>
      <c r="M1874" s="197"/>
      <c r="N1874" s="197"/>
      <c r="O1874" s="197"/>
      <c r="P1874" s="212"/>
    </row>
    <row r="1875" spans="3:16" x14ac:dyDescent="0.2">
      <c r="C1875" s="197"/>
      <c r="D1875" s="197"/>
      <c r="E1875" s="197"/>
      <c r="F1875" s="197"/>
      <c r="G1875" s="197"/>
      <c r="H1875" s="197"/>
      <c r="I1875" s="197"/>
      <c r="J1875" s="197"/>
      <c r="K1875" s="197"/>
      <c r="L1875" s="197"/>
      <c r="M1875" s="197"/>
      <c r="N1875" s="197"/>
      <c r="O1875" s="197"/>
      <c r="P1875" s="212"/>
    </row>
    <row r="1876" spans="3:16" x14ac:dyDescent="0.2">
      <c r="C1876" s="197"/>
      <c r="D1876" s="197"/>
      <c r="E1876" s="197"/>
      <c r="F1876" s="197"/>
      <c r="G1876" s="197"/>
      <c r="H1876" s="197"/>
      <c r="I1876" s="197"/>
      <c r="J1876" s="197"/>
      <c r="K1876" s="197"/>
      <c r="L1876" s="197"/>
      <c r="M1876" s="197"/>
      <c r="N1876" s="197"/>
      <c r="O1876" s="197"/>
      <c r="P1876" s="212"/>
    </row>
    <row r="1877" spans="3:16" x14ac:dyDescent="0.2">
      <c r="C1877" s="197"/>
      <c r="D1877" s="197"/>
      <c r="E1877" s="197"/>
      <c r="F1877" s="197"/>
      <c r="G1877" s="197"/>
      <c r="H1877" s="197"/>
      <c r="I1877" s="197"/>
      <c r="J1877" s="197"/>
      <c r="K1877" s="197"/>
      <c r="L1877" s="197"/>
      <c r="M1877" s="197"/>
      <c r="N1877" s="197"/>
      <c r="O1877" s="197"/>
      <c r="P1877" s="212"/>
    </row>
    <row r="1878" spans="3:16" x14ac:dyDescent="0.2">
      <c r="C1878" s="197"/>
      <c r="D1878" s="197"/>
      <c r="E1878" s="197"/>
      <c r="F1878" s="197"/>
      <c r="G1878" s="197"/>
      <c r="H1878" s="197"/>
      <c r="I1878" s="197"/>
      <c r="J1878" s="197"/>
      <c r="K1878" s="197"/>
      <c r="L1878" s="197"/>
      <c r="M1878" s="197"/>
      <c r="N1878" s="197"/>
      <c r="O1878" s="197"/>
      <c r="P1878" s="212"/>
    </row>
    <row r="1879" spans="3:16" x14ac:dyDescent="0.2">
      <c r="C1879" s="197"/>
      <c r="D1879" s="197"/>
      <c r="E1879" s="197"/>
      <c r="F1879" s="197"/>
      <c r="G1879" s="197"/>
      <c r="H1879" s="197"/>
      <c r="I1879" s="197"/>
      <c r="J1879" s="197"/>
      <c r="K1879" s="197"/>
      <c r="L1879" s="197"/>
      <c r="M1879" s="197"/>
      <c r="N1879" s="197"/>
      <c r="O1879" s="197"/>
      <c r="P1879" s="212"/>
    </row>
    <row r="1880" spans="3:16" x14ac:dyDescent="0.2">
      <c r="C1880" s="197"/>
      <c r="D1880" s="197"/>
      <c r="E1880" s="197"/>
      <c r="F1880" s="197"/>
      <c r="G1880" s="197"/>
      <c r="H1880" s="197"/>
      <c r="I1880" s="197"/>
      <c r="J1880" s="197"/>
      <c r="K1880" s="197"/>
      <c r="L1880" s="197"/>
      <c r="M1880" s="197"/>
      <c r="N1880" s="197"/>
      <c r="O1880" s="197"/>
      <c r="P1880" s="212"/>
    </row>
    <row r="1881" spans="3:16" x14ac:dyDescent="0.2">
      <c r="C1881" s="197"/>
      <c r="D1881" s="197"/>
      <c r="E1881" s="197"/>
      <c r="F1881" s="197"/>
      <c r="G1881" s="197"/>
      <c r="H1881" s="197"/>
      <c r="I1881" s="197"/>
      <c r="J1881" s="197"/>
      <c r="K1881" s="197"/>
      <c r="L1881" s="197"/>
      <c r="M1881" s="197"/>
      <c r="N1881" s="197"/>
      <c r="O1881" s="197"/>
      <c r="P1881" s="212"/>
    </row>
    <row r="1882" spans="3:16" x14ac:dyDescent="0.2">
      <c r="C1882" s="197"/>
      <c r="D1882" s="197"/>
      <c r="E1882" s="197"/>
      <c r="F1882" s="197"/>
      <c r="G1882" s="197"/>
      <c r="H1882" s="197"/>
      <c r="I1882" s="197"/>
      <c r="J1882" s="197"/>
      <c r="K1882" s="197"/>
      <c r="L1882" s="197"/>
      <c r="M1882" s="197"/>
      <c r="N1882" s="197"/>
      <c r="O1882" s="197"/>
      <c r="P1882" s="212"/>
    </row>
    <row r="1883" spans="3:16" x14ac:dyDescent="0.2">
      <c r="C1883" s="197"/>
      <c r="D1883" s="197"/>
      <c r="E1883" s="197"/>
      <c r="F1883" s="197"/>
      <c r="G1883" s="197"/>
      <c r="H1883" s="197"/>
      <c r="I1883" s="197"/>
      <c r="J1883" s="197"/>
      <c r="K1883" s="197"/>
      <c r="L1883" s="197"/>
      <c r="M1883" s="197"/>
      <c r="N1883" s="197"/>
      <c r="O1883" s="197"/>
      <c r="P1883" s="212"/>
    </row>
    <row r="1884" spans="3:16" x14ac:dyDescent="0.2">
      <c r="C1884" s="197"/>
      <c r="D1884" s="197"/>
      <c r="E1884" s="197"/>
      <c r="F1884" s="197"/>
      <c r="G1884" s="197"/>
      <c r="H1884" s="197"/>
      <c r="I1884" s="197"/>
      <c r="J1884" s="197"/>
      <c r="K1884" s="197"/>
      <c r="L1884" s="197"/>
      <c r="M1884" s="197"/>
      <c r="N1884" s="197"/>
      <c r="O1884" s="197"/>
      <c r="P1884" s="212"/>
    </row>
    <row r="1885" spans="3:16" x14ac:dyDescent="0.2">
      <c r="C1885" s="197"/>
      <c r="D1885" s="197"/>
      <c r="E1885" s="197"/>
      <c r="F1885" s="197"/>
      <c r="G1885" s="197"/>
      <c r="H1885" s="197"/>
      <c r="I1885" s="197"/>
      <c r="J1885" s="197"/>
      <c r="K1885" s="197"/>
      <c r="L1885" s="197"/>
      <c r="M1885" s="197"/>
      <c r="N1885" s="197"/>
      <c r="O1885" s="197"/>
      <c r="P1885" s="212"/>
    </row>
    <row r="1886" spans="3:16" x14ac:dyDescent="0.2">
      <c r="C1886" s="197"/>
      <c r="D1886" s="197"/>
      <c r="E1886" s="197"/>
      <c r="F1886" s="197"/>
      <c r="G1886" s="197"/>
      <c r="H1886" s="197"/>
      <c r="I1886" s="197"/>
      <c r="J1886" s="197"/>
      <c r="K1886" s="197"/>
      <c r="L1886" s="197"/>
      <c r="M1886" s="197"/>
      <c r="N1886" s="197"/>
      <c r="O1886" s="197"/>
      <c r="P1886" s="212"/>
    </row>
    <row r="1887" spans="3:16" x14ac:dyDescent="0.2">
      <c r="C1887" s="197"/>
      <c r="D1887" s="197"/>
      <c r="E1887" s="197"/>
      <c r="F1887" s="197"/>
      <c r="G1887" s="197"/>
      <c r="H1887" s="197"/>
      <c r="I1887" s="197"/>
      <c r="J1887" s="197"/>
      <c r="K1887" s="197"/>
      <c r="L1887" s="197"/>
      <c r="M1887" s="197"/>
      <c r="N1887" s="197"/>
      <c r="O1887" s="197"/>
      <c r="P1887" s="212"/>
    </row>
    <row r="1888" spans="3:16" x14ac:dyDescent="0.2">
      <c r="C1888" s="197"/>
      <c r="D1888" s="197"/>
      <c r="E1888" s="197"/>
      <c r="F1888" s="197"/>
      <c r="G1888" s="197"/>
      <c r="H1888" s="197"/>
      <c r="I1888" s="197"/>
      <c r="J1888" s="197"/>
      <c r="K1888" s="197"/>
      <c r="L1888" s="197"/>
      <c r="M1888" s="197"/>
      <c r="N1888" s="197"/>
      <c r="O1888" s="197"/>
      <c r="P1888" s="212"/>
    </row>
    <row r="1889" spans="3:16" x14ac:dyDescent="0.2">
      <c r="C1889" s="197"/>
      <c r="D1889" s="197"/>
      <c r="E1889" s="197"/>
      <c r="F1889" s="197"/>
      <c r="G1889" s="197"/>
      <c r="H1889" s="197"/>
      <c r="I1889" s="197"/>
      <c r="J1889" s="197"/>
      <c r="K1889" s="197"/>
      <c r="L1889" s="197"/>
      <c r="M1889" s="197"/>
      <c r="N1889" s="197"/>
      <c r="O1889" s="197"/>
      <c r="P1889" s="212"/>
    </row>
    <row r="1890" spans="3:16" x14ac:dyDescent="0.2">
      <c r="C1890" s="197"/>
      <c r="D1890" s="197"/>
      <c r="E1890" s="197"/>
      <c r="F1890" s="197"/>
      <c r="G1890" s="197"/>
      <c r="H1890" s="197"/>
      <c r="I1890" s="197"/>
      <c r="J1890" s="197"/>
      <c r="K1890" s="197"/>
      <c r="L1890" s="197"/>
      <c r="M1890" s="197"/>
      <c r="N1890" s="197"/>
      <c r="O1890" s="197"/>
      <c r="P1890" s="212"/>
    </row>
    <row r="1891" spans="3:16" x14ac:dyDescent="0.2">
      <c r="C1891" s="197"/>
      <c r="D1891" s="197"/>
      <c r="E1891" s="197"/>
      <c r="F1891" s="197"/>
      <c r="G1891" s="197"/>
      <c r="H1891" s="197"/>
      <c r="I1891" s="197"/>
      <c r="J1891" s="197"/>
      <c r="K1891" s="197"/>
      <c r="L1891" s="197"/>
      <c r="M1891" s="197"/>
      <c r="N1891" s="197"/>
      <c r="O1891" s="197"/>
      <c r="P1891" s="212"/>
    </row>
    <row r="1892" spans="3:16" x14ac:dyDescent="0.2">
      <c r="C1892" s="197"/>
      <c r="D1892" s="197"/>
      <c r="E1892" s="197"/>
      <c r="F1892" s="197"/>
      <c r="G1892" s="197"/>
      <c r="H1892" s="197"/>
      <c r="I1892" s="197"/>
      <c r="J1892" s="197"/>
      <c r="K1892" s="197"/>
      <c r="L1892" s="197"/>
      <c r="M1892" s="197"/>
      <c r="N1892" s="197"/>
      <c r="O1892" s="197"/>
      <c r="P1892" s="212"/>
    </row>
    <row r="1893" spans="3:16" x14ac:dyDescent="0.2">
      <c r="C1893" s="197"/>
      <c r="D1893" s="197"/>
      <c r="E1893" s="197"/>
      <c r="F1893" s="197"/>
      <c r="G1893" s="197"/>
      <c r="H1893" s="197"/>
      <c r="I1893" s="197"/>
      <c r="J1893" s="197"/>
      <c r="K1893" s="197"/>
      <c r="L1893" s="197"/>
      <c r="M1893" s="197"/>
      <c r="N1893" s="197"/>
      <c r="O1893" s="197"/>
      <c r="P1893" s="212"/>
    </row>
    <row r="1894" spans="3:16" x14ac:dyDescent="0.2">
      <c r="C1894" s="197"/>
      <c r="D1894" s="197"/>
      <c r="E1894" s="197"/>
      <c r="F1894" s="197"/>
      <c r="G1894" s="197"/>
      <c r="H1894" s="197"/>
      <c r="I1894" s="197"/>
      <c r="J1894" s="197"/>
      <c r="K1894" s="197"/>
      <c r="L1894" s="197"/>
      <c r="M1894" s="197"/>
      <c r="N1894" s="197"/>
      <c r="O1894" s="197"/>
      <c r="P1894" s="212"/>
    </row>
    <row r="1895" spans="3:16" x14ac:dyDescent="0.2">
      <c r="C1895" s="197"/>
      <c r="D1895" s="197"/>
      <c r="E1895" s="197"/>
      <c r="F1895" s="197"/>
      <c r="G1895" s="197"/>
      <c r="H1895" s="197"/>
      <c r="I1895" s="197"/>
      <c r="J1895" s="197"/>
      <c r="K1895" s="197"/>
      <c r="L1895" s="197"/>
      <c r="M1895" s="197"/>
      <c r="N1895" s="197"/>
      <c r="O1895" s="197"/>
      <c r="P1895" s="212"/>
    </row>
    <row r="1896" spans="3:16" x14ac:dyDescent="0.2">
      <c r="C1896" s="197"/>
      <c r="D1896" s="197"/>
      <c r="E1896" s="197"/>
      <c r="F1896" s="197"/>
      <c r="G1896" s="197"/>
      <c r="H1896" s="197"/>
      <c r="I1896" s="197"/>
      <c r="J1896" s="197"/>
      <c r="K1896" s="197"/>
      <c r="L1896" s="197"/>
      <c r="M1896" s="197"/>
      <c r="N1896" s="197"/>
      <c r="O1896" s="197"/>
      <c r="P1896" s="212"/>
    </row>
    <row r="1897" spans="3:16" x14ac:dyDescent="0.2">
      <c r="C1897" s="197"/>
      <c r="D1897" s="197"/>
      <c r="E1897" s="197"/>
      <c r="F1897" s="197"/>
      <c r="G1897" s="197"/>
      <c r="H1897" s="197"/>
      <c r="I1897" s="197"/>
      <c r="J1897" s="197"/>
      <c r="K1897" s="197"/>
      <c r="L1897" s="197"/>
      <c r="M1897" s="197"/>
      <c r="N1897" s="197"/>
      <c r="O1897" s="197"/>
      <c r="P1897" s="212"/>
    </row>
    <row r="1898" spans="3:16" x14ac:dyDescent="0.2">
      <c r="C1898" s="197"/>
      <c r="D1898" s="197"/>
      <c r="E1898" s="197"/>
      <c r="F1898" s="197"/>
      <c r="G1898" s="197"/>
      <c r="H1898" s="197"/>
      <c r="I1898" s="197"/>
      <c r="J1898" s="197"/>
      <c r="K1898" s="197"/>
      <c r="L1898" s="197"/>
      <c r="M1898" s="197"/>
      <c r="N1898" s="197"/>
      <c r="O1898" s="197"/>
      <c r="P1898" s="212"/>
    </row>
    <row r="1899" spans="3:16" x14ac:dyDescent="0.2">
      <c r="C1899" s="197"/>
      <c r="D1899" s="197"/>
      <c r="E1899" s="197"/>
      <c r="F1899" s="197"/>
      <c r="G1899" s="197"/>
      <c r="H1899" s="197"/>
      <c r="I1899" s="197"/>
      <c r="J1899" s="197"/>
      <c r="K1899" s="197"/>
      <c r="L1899" s="197"/>
      <c r="M1899" s="197"/>
      <c r="N1899" s="197"/>
      <c r="O1899" s="197"/>
      <c r="P1899" s="212"/>
    </row>
    <row r="1900" spans="3:16" x14ac:dyDescent="0.2">
      <c r="C1900" s="197"/>
      <c r="D1900" s="197"/>
      <c r="E1900" s="197"/>
      <c r="F1900" s="197"/>
      <c r="G1900" s="197"/>
      <c r="H1900" s="197"/>
      <c r="I1900" s="197"/>
      <c r="J1900" s="197"/>
      <c r="K1900" s="197"/>
      <c r="L1900" s="197"/>
      <c r="M1900" s="197"/>
      <c r="N1900" s="197"/>
      <c r="O1900" s="197"/>
      <c r="P1900" s="212"/>
    </row>
    <row r="1901" spans="3:16" x14ac:dyDescent="0.2">
      <c r="C1901" s="197"/>
      <c r="D1901" s="197"/>
      <c r="E1901" s="197"/>
      <c r="F1901" s="197"/>
      <c r="G1901" s="197"/>
      <c r="H1901" s="197"/>
      <c r="I1901" s="197"/>
      <c r="J1901" s="197"/>
      <c r="K1901" s="197"/>
      <c r="L1901" s="197"/>
      <c r="M1901" s="197"/>
      <c r="N1901" s="197"/>
      <c r="O1901" s="197"/>
      <c r="P1901" s="212"/>
    </row>
    <row r="1902" spans="3:16" x14ac:dyDescent="0.2">
      <c r="C1902" s="197"/>
      <c r="D1902" s="197"/>
      <c r="E1902" s="197"/>
      <c r="F1902" s="197"/>
      <c r="G1902" s="197"/>
      <c r="H1902" s="197"/>
      <c r="I1902" s="197"/>
      <c r="J1902" s="197"/>
      <c r="K1902" s="197"/>
      <c r="L1902" s="197"/>
      <c r="M1902" s="197"/>
      <c r="N1902" s="197"/>
      <c r="O1902" s="197"/>
      <c r="P1902" s="212"/>
    </row>
    <row r="1903" spans="3:16" x14ac:dyDescent="0.2">
      <c r="C1903" s="197"/>
      <c r="D1903" s="197"/>
      <c r="E1903" s="197"/>
      <c r="F1903" s="197"/>
      <c r="G1903" s="197"/>
      <c r="H1903" s="197"/>
      <c r="I1903" s="197"/>
      <c r="J1903" s="197"/>
      <c r="K1903" s="197"/>
      <c r="L1903" s="197"/>
      <c r="M1903" s="197"/>
      <c r="N1903" s="197"/>
      <c r="O1903" s="197"/>
      <c r="P1903" s="212"/>
    </row>
    <row r="1904" spans="3:16" x14ac:dyDescent="0.2">
      <c r="C1904" s="197"/>
      <c r="D1904" s="197"/>
      <c r="E1904" s="197"/>
      <c r="F1904" s="197"/>
      <c r="G1904" s="197"/>
      <c r="H1904" s="197"/>
      <c r="I1904" s="197"/>
      <c r="J1904" s="197"/>
      <c r="K1904" s="197"/>
      <c r="L1904" s="197"/>
      <c r="M1904" s="197"/>
      <c r="N1904" s="197"/>
      <c r="O1904" s="197"/>
      <c r="P1904" s="212"/>
    </row>
    <row r="1905" spans="3:16" x14ac:dyDescent="0.2">
      <c r="C1905" s="197"/>
      <c r="D1905" s="197"/>
      <c r="E1905" s="197"/>
      <c r="F1905" s="197"/>
      <c r="G1905" s="197"/>
      <c r="H1905" s="197"/>
      <c r="I1905" s="197"/>
      <c r="J1905" s="197"/>
      <c r="K1905" s="197"/>
      <c r="L1905" s="197"/>
      <c r="M1905" s="197"/>
      <c r="N1905" s="197"/>
      <c r="O1905" s="197"/>
      <c r="P1905" s="212"/>
    </row>
    <row r="1906" spans="3:16" x14ac:dyDescent="0.2">
      <c r="C1906" s="197"/>
      <c r="D1906" s="197"/>
      <c r="E1906" s="197"/>
      <c r="F1906" s="197"/>
      <c r="G1906" s="197"/>
      <c r="H1906" s="197"/>
      <c r="I1906" s="197"/>
      <c r="J1906" s="197"/>
      <c r="K1906" s="197"/>
      <c r="L1906" s="197"/>
      <c r="M1906" s="197"/>
      <c r="N1906" s="197"/>
      <c r="O1906" s="197"/>
      <c r="P1906" s="212"/>
    </row>
    <row r="1907" spans="3:16" x14ac:dyDescent="0.2">
      <c r="C1907" s="197"/>
      <c r="D1907" s="197"/>
      <c r="E1907" s="197"/>
      <c r="F1907" s="197"/>
      <c r="G1907" s="197"/>
      <c r="H1907" s="197"/>
      <c r="I1907" s="197"/>
      <c r="J1907" s="197"/>
      <c r="K1907" s="197"/>
      <c r="L1907" s="197"/>
      <c r="M1907" s="197"/>
      <c r="N1907" s="197"/>
      <c r="O1907" s="197"/>
      <c r="P1907" s="212"/>
    </row>
    <row r="1908" spans="3:16" x14ac:dyDescent="0.2">
      <c r="C1908" s="197"/>
      <c r="D1908" s="197"/>
      <c r="E1908" s="197"/>
      <c r="F1908" s="197"/>
      <c r="G1908" s="197"/>
      <c r="H1908" s="197"/>
      <c r="I1908" s="197"/>
      <c r="J1908" s="197"/>
      <c r="K1908" s="197"/>
      <c r="L1908" s="197"/>
      <c r="M1908" s="197"/>
      <c r="N1908" s="197"/>
      <c r="O1908" s="197"/>
      <c r="P1908" s="212"/>
    </row>
    <row r="1909" spans="3:16" x14ac:dyDescent="0.2">
      <c r="C1909" s="197"/>
      <c r="D1909" s="197"/>
      <c r="E1909" s="197"/>
      <c r="F1909" s="197"/>
      <c r="G1909" s="197"/>
      <c r="H1909" s="197"/>
      <c r="I1909" s="197"/>
      <c r="J1909" s="197"/>
      <c r="K1909" s="197"/>
      <c r="L1909" s="197"/>
      <c r="M1909" s="197"/>
      <c r="N1909" s="197"/>
      <c r="O1909" s="197"/>
      <c r="P1909" s="212"/>
    </row>
    <row r="1910" spans="3:16" x14ac:dyDescent="0.2">
      <c r="C1910" s="197"/>
      <c r="D1910" s="197"/>
      <c r="E1910" s="197"/>
      <c r="F1910" s="197"/>
      <c r="G1910" s="197"/>
      <c r="H1910" s="197"/>
      <c r="I1910" s="197"/>
      <c r="J1910" s="197"/>
      <c r="K1910" s="197"/>
      <c r="L1910" s="197"/>
      <c r="M1910" s="197"/>
      <c r="N1910" s="197"/>
      <c r="O1910" s="197"/>
      <c r="P1910" s="212"/>
    </row>
    <row r="1911" spans="3:16" x14ac:dyDescent="0.2">
      <c r="C1911" s="197"/>
      <c r="D1911" s="197"/>
      <c r="E1911" s="197"/>
      <c r="F1911" s="197"/>
      <c r="G1911" s="197"/>
      <c r="H1911" s="197"/>
      <c r="I1911" s="197"/>
      <c r="J1911" s="197"/>
      <c r="K1911" s="197"/>
      <c r="L1911" s="197"/>
      <c r="M1911" s="197"/>
      <c r="N1911" s="197"/>
      <c r="O1911" s="197"/>
      <c r="P1911" s="212"/>
    </row>
    <row r="1912" spans="3:16" x14ac:dyDescent="0.2">
      <c r="C1912" s="197"/>
      <c r="D1912" s="197"/>
      <c r="E1912" s="197"/>
      <c r="F1912" s="197"/>
      <c r="G1912" s="197"/>
      <c r="H1912" s="197"/>
      <c r="I1912" s="197"/>
      <c r="J1912" s="197"/>
      <c r="K1912" s="197"/>
      <c r="L1912" s="197"/>
      <c r="M1912" s="197"/>
      <c r="N1912" s="197"/>
      <c r="O1912" s="197"/>
      <c r="P1912" s="212"/>
    </row>
    <row r="1913" spans="3:16" x14ac:dyDescent="0.2">
      <c r="C1913" s="197"/>
      <c r="D1913" s="197"/>
      <c r="E1913" s="197"/>
      <c r="F1913" s="197"/>
      <c r="G1913" s="197"/>
      <c r="H1913" s="197"/>
      <c r="I1913" s="197"/>
      <c r="J1913" s="197"/>
      <c r="K1913" s="197"/>
      <c r="L1913" s="197"/>
      <c r="M1913" s="197"/>
      <c r="N1913" s="197"/>
      <c r="O1913" s="197"/>
      <c r="P1913" s="212"/>
    </row>
    <row r="1914" spans="3:16" x14ac:dyDescent="0.2">
      <c r="C1914" s="197"/>
      <c r="D1914" s="197"/>
      <c r="E1914" s="197"/>
      <c r="F1914" s="197"/>
      <c r="G1914" s="197"/>
      <c r="H1914" s="197"/>
      <c r="I1914" s="197"/>
      <c r="J1914" s="197"/>
      <c r="K1914" s="197"/>
      <c r="L1914" s="197"/>
      <c r="M1914" s="197"/>
      <c r="N1914" s="197"/>
      <c r="O1914" s="197"/>
      <c r="P1914" s="212"/>
    </row>
    <row r="1915" spans="3:16" x14ac:dyDescent="0.2">
      <c r="C1915" s="197"/>
      <c r="D1915" s="197"/>
      <c r="E1915" s="197"/>
      <c r="F1915" s="197"/>
      <c r="G1915" s="197"/>
      <c r="H1915" s="197"/>
      <c r="I1915" s="197"/>
      <c r="J1915" s="197"/>
      <c r="K1915" s="197"/>
      <c r="L1915" s="197"/>
      <c r="M1915" s="197"/>
      <c r="N1915" s="197"/>
      <c r="O1915" s="197"/>
      <c r="P1915" s="212"/>
    </row>
    <row r="1916" spans="3:16" x14ac:dyDescent="0.2">
      <c r="C1916" s="197"/>
      <c r="D1916" s="197"/>
      <c r="E1916" s="197"/>
      <c r="F1916" s="197"/>
      <c r="G1916" s="197"/>
      <c r="H1916" s="197"/>
      <c r="I1916" s="197"/>
      <c r="J1916" s="197"/>
      <c r="K1916" s="197"/>
      <c r="L1916" s="197"/>
      <c r="M1916" s="197"/>
      <c r="N1916" s="197"/>
      <c r="O1916" s="197"/>
      <c r="P1916" s="212"/>
    </row>
    <row r="1917" spans="3:16" x14ac:dyDescent="0.2">
      <c r="C1917" s="197"/>
      <c r="D1917" s="197"/>
      <c r="E1917" s="197"/>
      <c r="F1917" s="197"/>
      <c r="G1917" s="197"/>
      <c r="H1917" s="197"/>
      <c r="I1917" s="197"/>
      <c r="J1917" s="197"/>
      <c r="K1917" s="197"/>
      <c r="L1917" s="197"/>
      <c r="M1917" s="197"/>
      <c r="N1917" s="197"/>
      <c r="O1917" s="197"/>
      <c r="P1917" s="212"/>
    </row>
    <row r="1918" spans="3:16" x14ac:dyDescent="0.2">
      <c r="C1918" s="197"/>
      <c r="D1918" s="197"/>
      <c r="E1918" s="197"/>
      <c r="F1918" s="197"/>
      <c r="G1918" s="197"/>
      <c r="H1918" s="197"/>
      <c r="I1918" s="197"/>
      <c r="J1918" s="197"/>
      <c r="K1918" s="197"/>
      <c r="L1918" s="197"/>
      <c r="M1918" s="197"/>
      <c r="N1918" s="197"/>
      <c r="O1918" s="197"/>
      <c r="P1918" s="212"/>
    </row>
    <row r="1919" spans="3:16" x14ac:dyDescent="0.2">
      <c r="C1919" s="197"/>
      <c r="D1919" s="197"/>
      <c r="E1919" s="197"/>
      <c r="F1919" s="197"/>
      <c r="G1919" s="197"/>
      <c r="H1919" s="197"/>
      <c r="I1919" s="197"/>
      <c r="J1919" s="197"/>
      <c r="K1919" s="197"/>
      <c r="L1919" s="197"/>
      <c r="M1919" s="197"/>
      <c r="N1919" s="197"/>
      <c r="O1919" s="197"/>
      <c r="P1919" s="212"/>
    </row>
    <row r="1920" spans="3:16" x14ac:dyDescent="0.2">
      <c r="C1920" s="197"/>
      <c r="D1920" s="197"/>
      <c r="E1920" s="197"/>
      <c r="F1920" s="197"/>
      <c r="G1920" s="197"/>
      <c r="H1920" s="197"/>
      <c r="I1920" s="197"/>
      <c r="J1920" s="197"/>
      <c r="K1920" s="197"/>
      <c r="L1920" s="197"/>
      <c r="M1920" s="197"/>
      <c r="N1920" s="197"/>
      <c r="O1920" s="197"/>
      <c r="P1920" s="212"/>
    </row>
    <row r="1921" spans="3:16" x14ac:dyDescent="0.2">
      <c r="C1921" s="197"/>
      <c r="D1921" s="197"/>
      <c r="E1921" s="197"/>
      <c r="F1921" s="197"/>
      <c r="G1921" s="197"/>
      <c r="H1921" s="197"/>
      <c r="I1921" s="197"/>
      <c r="J1921" s="197"/>
      <c r="K1921" s="197"/>
      <c r="L1921" s="197"/>
      <c r="M1921" s="197"/>
      <c r="N1921" s="197"/>
      <c r="O1921" s="197"/>
      <c r="P1921" s="212"/>
    </row>
    <row r="1922" spans="3:16" x14ac:dyDescent="0.2">
      <c r="C1922" s="197"/>
      <c r="D1922" s="197"/>
      <c r="E1922" s="197"/>
      <c r="F1922" s="197"/>
      <c r="G1922" s="197"/>
      <c r="H1922" s="197"/>
      <c r="I1922" s="197"/>
      <c r="J1922" s="197"/>
      <c r="K1922" s="197"/>
      <c r="L1922" s="197"/>
      <c r="M1922" s="197"/>
      <c r="N1922" s="197"/>
      <c r="O1922" s="197"/>
      <c r="P1922" s="212"/>
    </row>
    <row r="1923" spans="3:16" x14ac:dyDescent="0.2">
      <c r="C1923" s="197"/>
      <c r="D1923" s="197"/>
      <c r="E1923" s="197"/>
      <c r="F1923" s="197"/>
      <c r="G1923" s="197"/>
      <c r="H1923" s="197"/>
      <c r="I1923" s="197"/>
      <c r="J1923" s="197"/>
      <c r="K1923" s="197"/>
      <c r="L1923" s="197"/>
      <c r="M1923" s="197"/>
      <c r="N1923" s="197"/>
      <c r="O1923" s="197"/>
      <c r="P1923" s="212"/>
    </row>
    <row r="1924" spans="3:16" x14ac:dyDescent="0.2">
      <c r="C1924" s="197"/>
      <c r="D1924" s="197"/>
      <c r="E1924" s="197"/>
      <c r="F1924" s="197"/>
      <c r="G1924" s="197"/>
      <c r="H1924" s="197"/>
      <c r="I1924" s="197"/>
      <c r="J1924" s="197"/>
      <c r="K1924" s="197"/>
      <c r="L1924" s="197"/>
      <c r="M1924" s="197"/>
      <c r="N1924" s="197"/>
      <c r="O1924" s="197"/>
      <c r="P1924" s="212"/>
    </row>
    <row r="1925" spans="3:16" x14ac:dyDescent="0.2">
      <c r="C1925" s="197"/>
      <c r="D1925" s="197"/>
      <c r="E1925" s="197"/>
      <c r="F1925" s="197"/>
      <c r="G1925" s="197"/>
      <c r="H1925" s="197"/>
      <c r="I1925" s="197"/>
      <c r="J1925" s="197"/>
      <c r="K1925" s="197"/>
      <c r="L1925" s="197"/>
      <c r="M1925" s="197"/>
      <c r="N1925" s="197"/>
      <c r="O1925" s="197"/>
      <c r="P1925" s="212"/>
    </row>
    <row r="1926" spans="3:16" x14ac:dyDescent="0.2">
      <c r="C1926" s="197"/>
      <c r="D1926" s="197"/>
      <c r="E1926" s="197"/>
      <c r="F1926" s="197"/>
      <c r="G1926" s="197"/>
      <c r="H1926" s="197"/>
      <c r="I1926" s="197"/>
      <c r="J1926" s="197"/>
      <c r="K1926" s="197"/>
      <c r="L1926" s="197"/>
      <c r="M1926" s="197"/>
      <c r="N1926" s="197"/>
      <c r="O1926" s="197"/>
      <c r="P1926" s="212"/>
    </row>
    <row r="1927" spans="3:16" x14ac:dyDescent="0.2">
      <c r="C1927" s="197"/>
      <c r="D1927" s="197"/>
      <c r="E1927" s="197"/>
      <c r="F1927" s="197"/>
      <c r="G1927" s="197"/>
      <c r="H1927" s="197"/>
      <c r="I1927" s="197"/>
      <c r="J1927" s="197"/>
      <c r="K1927" s="197"/>
      <c r="L1927" s="197"/>
      <c r="M1927" s="197"/>
      <c r="N1927" s="197"/>
      <c r="O1927" s="197"/>
      <c r="P1927" s="212"/>
    </row>
    <row r="1928" spans="3:16" x14ac:dyDescent="0.2">
      <c r="C1928" s="197"/>
      <c r="D1928" s="197"/>
      <c r="E1928" s="197"/>
      <c r="F1928" s="197"/>
      <c r="G1928" s="197"/>
      <c r="H1928" s="197"/>
      <c r="I1928" s="197"/>
      <c r="J1928" s="197"/>
      <c r="K1928" s="197"/>
      <c r="L1928" s="197"/>
      <c r="M1928" s="197"/>
      <c r="N1928" s="197"/>
      <c r="O1928" s="197"/>
      <c r="P1928" s="212"/>
    </row>
    <row r="1929" spans="3:16" x14ac:dyDescent="0.2">
      <c r="C1929" s="197"/>
      <c r="D1929" s="197"/>
      <c r="E1929" s="197"/>
      <c r="F1929" s="197"/>
      <c r="G1929" s="197"/>
      <c r="H1929" s="197"/>
      <c r="I1929" s="197"/>
      <c r="J1929" s="197"/>
      <c r="K1929" s="197"/>
      <c r="L1929" s="197"/>
      <c r="M1929" s="197"/>
      <c r="N1929" s="197"/>
      <c r="O1929" s="197"/>
      <c r="P1929" s="212"/>
    </row>
    <row r="1930" spans="3:16" x14ac:dyDescent="0.2">
      <c r="C1930" s="197"/>
      <c r="D1930" s="197"/>
      <c r="E1930" s="197"/>
      <c r="F1930" s="197"/>
      <c r="G1930" s="197"/>
      <c r="H1930" s="197"/>
      <c r="I1930" s="197"/>
      <c r="J1930" s="197"/>
      <c r="K1930" s="197"/>
      <c r="L1930" s="197"/>
      <c r="M1930" s="197"/>
      <c r="N1930" s="197"/>
      <c r="O1930" s="197"/>
      <c r="P1930" s="212"/>
    </row>
    <row r="1931" spans="3:16" x14ac:dyDescent="0.2">
      <c r="C1931" s="197"/>
      <c r="D1931" s="197"/>
      <c r="E1931" s="197"/>
      <c r="F1931" s="197"/>
      <c r="G1931" s="197"/>
      <c r="H1931" s="197"/>
      <c r="I1931" s="197"/>
      <c r="J1931" s="197"/>
      <c r="K1931" s="197"/>
      <c r="L1931" s="197"/>
      <c r="M1931" s="197"/>
      <c r="N1931" s="197"/>
      <c r="O1931" s="197"/>
      <c r="P1931" s="212"/>
    </row>
    <row r="1932" spans="3:16" x14ac:dyDescent="0.2">
      <c r="C1932" s="197"/>
      <c r="D1932" s="197"/>
      <c r="E1932" s="197"/>
      <c r="F1932" s="197"/>
      <c r="G1932" s="197"/>
      <c r="H1932" s="197"/>
      <c r="I1932" s="197"/>
      <c r="J1932" s="197"/>
      <c r="K1932" s="197"/>
      <c r="L1932" s="197"/>
      <c r="M1932" s="197"/>
      <c r="N1932" s="197"/>
      <c r="O1932" s="197"/>
      <c r="P1932" s="212"/>
    </row>
    <row r="1933" spans="3:16" x14ac:dyDescent="0.2">
      <c r="C1933" s="197"/>
      <c r="D1933" s="197"/>
      <c r="E1933" s="197"/>
      <c r="F1933" s="197"/>
      <c r="G1933" s="197"/>
      <c r="H1933" s="197"/>
      <c r="I1933" s="197"/>
      <c r="J1933" s="197"/>
      <c r="K1933" s="197"/>
      <c r="L1933" s="197"/>
      <c r="M1933" s="197"/>
      <c r="N1933" s="197"/>
      <c r="O1933" s="197"/>
      <c r="P1933" s="212"/>
    </row>
    <row r="1934" spans="3:16" x14ac:dyDescent="0.2">
      <c r="C1934" s="197"/>
      <c r="D1934" s="197"/>
      <c r="E1934" s="197"/>
      <c r="F1934" s="197"/>
      <c r="G1934" s="197"/>
      <c r="H1934" s="197"/>
      <c r="I1934" s="197"/>
      <c r="J1934" s="197"/>
      <c r="K1934" s="197"/>
      <c r="L1934" s="197"/>
      <c r="M1934" s="197"/>
      <c r="N1934" s="197"/>
      <c r="O1934" s="197"/>
      <c r="P1934" s="212"/>
    </row>
    <row r="1935" spans="3:16" x14ac:dyDescent="0.2">
      <c r="C1935" s="197"/>
      <c r="D1935" s="197"/>
      <c r="E1935" s="197"/>
      <c r="F1935" s="197"/>
      <c r="G1935" s="197"/>
      <c r="H1935" s="197"/>
      <c r="I1935" s="197"/>
      <c r="J1935" s="197"/>
      <c r="K1935" s="197"/>
      <c r="L1935" s="197"/>
      <c r="M1935" s="197"/>
      <c r="N1935" s="197"/>
      <c r="O1935" s="197"/>
      <c r="P1935" s="212"/>
    </row>
    <row r="1936" spans="3:16" x14ac:dyDescent="0.2">
      <c r="C1936" s="197"/>
      <c r="D1936" s="197"/>
      <c r="E1936" s="197"/>
      <c r="F1936" s="197"/>
      <c r="G1936" s="197"/>
      <c r="H1936" s="197"/>
      <c r="I1936" s="197"/>
      <c r="J1936" s="197"/>
      <c r="K1936" s="197"/>
      <c r="L1936" s="197"/>
      <c r="M1936" s="197"/>
      <c r="N1936" s="197"/>
      <c r="O1936" s="197"/>
      <c r="P1936" s="212"/>
    </row>
    <row r="1937" spans="3:16" x14ac:dyDescent="0.2">
      <c r="C1937" s="197"/>
      <c r="D1937" s="197"/>
      <c r="E1937" s="197"/>
      <c r="F1937" s="197"/>
      <c r="G1937" s="197"/>
      <c r="H1937" s="197"/>
      <c r="I1937" s="197"/>
      <c r="J1937" s="197"/>
      <c r="K1937" s="197"/>
      <c r="L1937" s="197"/>
      <c r="M1937" s="197"/>
      <c r="N1937" s="197"/>
      <c r="O1937" s="197"/>
      <c r="P1937" s="212"/>
    </row>
    <row r="1938" spans="3:16" x14ac:dyDescent="0.2">
      <c r="C1938" s="197"/>
      <c r="D1938" s="197"/>
      <c r="E1938" s="197"/>
      <c r="F1938" s="197"/>
      <c r="G1938" s="197"/>
      <c r="H1938" s="197"/>
      <c r="I1938" s="197"/>
      <c r="J1938" s="197"/>
      <c r="K1938" s="197"/>
      <c r="L1938" s="197"/>
      <c r="M1938" s="197"/>
      <c r="N1938" s="197"/>
      <c r="O1938" s="197"/>
      <c r="P1938" s="212"/>
    </row>
    <row r="1939" spans="3:16" x14ac:dyDescent="0.2">
      <c r="C1939" s="197"/>
      <c r="D1939" s="197"/>
      <c r="E1939" s="197"/>
      <c r="F1939" s="197"/>
      <c r="G1939" s="197"/>
      <c r="H1939" s="197"/>
      <c r="I1939" s="197"/>
      <c r="J1939" s="197"/>
      <c r="K1939" s="197"/>
      <c r="L1939" s="197"/>
      <c r="M1939" s="197"/>
      <c r="N1939" s="197"/>
      <c r="O1939" s="197"/>
      <c r="P1939" s="212"/>
    </row>
    <row r="1940" spans="3:16" x14ac:dyDescent="0.2">
      <c r="C1940" s="197"/>
      <c r="D1940" s="197"/>
      <c r="E1940" s="197"/>
      <c r="F1940" s="197"/>
      <c r="G1940" s="197"/>
      <c r="H1940" s="197"/>
      <c r="I1940" s="197"/>
      <c r="J1940" s="197"/>
      <c r="K1940" s="197"/>
      <c r="L1940" s="197"/>
      <c r="M1940" s="197"/>
      <c r="N1940" s="197"/>
      <c r="O1940" s="197"/>
      <c r="P1940" s="212"/>
    </row>
    <row r="1941" spans="3:16" x14ac:dyDescent="0.2">
      <c r="C1941" s="197"/>
      <c r="D1941" s="197"/>
      <c r="E1941" s="197"/>
      <c r="F1941" s="197"/>
      <c r="G1941" s="197"/>
      <c r="H1941" s="197"/>
      <c r="I1941" s="197"/>
      <c r="J1941" s="197"/>
      <c r="K1941" s="197"/>
      <c r="L1941" s="197"/>
      <c r="M1941" s="197"/>
      <c r="N1941" s="197"/>
      <c r="O1941" s="197"/>
      <c r="P1941" s="212"/>
    </row>
    <row r="1942" spans="3:16" x14ac:dyDescent="0.2">
      <c r="C1942" s="197"/>
      <c r="D1942" s="197"/>
      <c r="E1942" s="197"/>
      <c r="F1942" s="197"/>
      <c r="G1942" s="197"/>
      <c r="H1942" s="197"/>
      <c r="I1942" s="197"/>
      <c r="J1942" s="197"/>
      <c r="K1942" s="197"/>
      <c r="L1942" s="197"/>
      <c r="M1942" s="197"/>
      <c r="N1942" s="197"/>
      <c r="O1942" s="197"/>
      <c r="P1942" s="212"/>
    </row>
    <row r="1943" spans="3:16" x14ac:dyDescent="0.2">
      <c r="C1943" s="197"/>
      <c r="D1943" s="197"/>
      <c r="E1943" s="197"/>
      <c r="F1943" s="197"/>
      <c r="G1943" s="197"/>
      <c r="H1943" s="197"/>
      <c r="I1943" s="197"/>
      <c r="J1943" s="197"/>
      <c r="K1943" s="197"/>
      <c r="L1943" s="197"/>
      <c r="M1943" s="197"/>
      <c r="N1943" s="197"/>
      <c r="O1943" s="197"/>
      <c r="P1943" s="212"/>
    </row>
    <row r="1944" spans="3:16" x14ac:dyDescent="0.2">
      <c r="C1944" s="197"/>
      <c r="D1944" s="197"/>
      <c r="E1944" s="197"/>
      <c r="F1944" s="197"/>
      <c r="G1944" s="197"/>
      <c r="H1944" s="197"/>
      <c r="I1944" s="197"/>
      <c r="J1944" s="197"/>
      <c r="K1944" s="197"/>
      <c r="L1944" s="197"/>
      <c r="M1944" s="197"/>
      <c r="N1944" s="197"/>
      <c r="O1944" s="197"/>
      <c r="P1944" s="212"/>
    </row>
    <row r="1945" spans="3:16" x14ac:dyDescent="0.2">
      <c r="C1945" s="197"/>
      <c r="D1945" s="197"/>
      <c r="E1945" s="197"/>
      <c r="F1945" s="197"/>
      <c r="G1945" s="197"/>
      <c r="H1945" s="197"/>
      <c r="I1945" s="197"/>
      <c r="J1945" s="197"/>
      <c r="K1945" s="197"/>
      <c r="L1945" s="197"/>
      <c r="M1945" s="197"/>
      <c r="N1945" s="197"/>
      <c r="O1945" s="197"/>
      <c r="P1945" s="212"/>
    </row>
    <row r="1946" spans="3:16" x14ac:dyDescent="0.2">
      <c r="C1946" s="197"/>
      <c r="D1946" s="197"/>
      <c r="E1946" s="197"/>
      <c r="F1946" s="197"/>
      <c r="G1946" s="197"/>
      <c r="H1946" s="197"/>
      <c r="I1946" s="197"/>
      <c r="J1946" s="197"/>
      <c r="K1946" s="197"/>
      <c r="L1946" s="197"/>
      <c r="M1946" s="197"/>
      <c r="N1946" s="197"/>
      <c r="O1946" s="197"/>
      <c r="P1946" s="212"/>
    </row>
    <row r="1947" spans="3:16" x14ac:dyDescent="0.2">
      <c r="C1947" s="197"/>
      <c r="D1947" s="197"/>
      <c r="E1947" s="197"/>
      <c r="F1947" s="197"/>
      <c r="G1947" s="197"/>
      <c r="H1947" s="197"/>
      <c r="I1947" s="197"/>
      <c r="J1947" s="197"/>
      <c r="K1947" s="197"/>
      <c r="L1947" s="197"/>
      <c r="M1947" s="197"/>
      <c r="N1947" s="197"/>
      <c r="O1947" s="197"/>
      <c r="P1947" s="212"/>
    </row>
    <row r="1948" spans="3:16" x14ac:dyDescent="0.2">
      <c r="C1948" s="197"/>
      <c r="D1948" s="197"/>
      <c r="E1948" s="197"/>
      <c r="F1948" s="197"/>
      <c r="G1948" s="197"/>
      <c r="H1948" s="197"/>
      <c r="I1948" s="197"/>
      <c r="J1948" s="197"/>
      <c r="K1948" s="197"/>
      <c r="L1948" s="197"/>
      <c r="M1948" s="197"/>
      <c r="N1948" s="197"/>
      <c r="O1948" s="197"/>
      <c r="P1948" s="212"/>
    </row>
    <row r="1949" spans="3:16" x14ac:dyDescent="0.2">
      <c r="C1949" s="197"/>
      <c r="D1949" s="197"/>
      <c r="E1949" s="197"/>
      <c r="F1949" s="197"/>
      <c r="G1949" s="197"/>
      <c r="H1949" s="197"/>
      <c r="I1949" s="197"/>
      <c r="J1949" s="197"/>
      <c r="K1949" s="197"/>
      <c r="L1949" s="197"/>
      <c r="M1949" s="197"/>
      <c r="N1949" s="197"/>
      <c r="O1949" s="197"/>
      <c r="P1949" s="212"/>
    </row>
    <row r="1950" spans="3:16" x14ac:dyDescent="0.2">
      <c r="C1950" s="197"/>
      <c r="D1950" s="197"/>
      <c r="E1950" s="197"/>
      <c r="F1950" s="197"/>
      <c r="G1950" s="197"/>
      <c r="H1950" s="197"/>
      <c r="I1950" s="197"/>
      <c r="J1950" s="197"/>
      <c r="K1950" s="197"/>
      <c r="L1950" s="197"/>
      <c r="M1950" s="197"/>
      <c r="N1950" s="197"/>
      <c r="O1950" s="197"/>
      <c r="P1950" s="212"/>
    </row>
    <row r="1951" spans="3:16" x14ac:dyDescent="0.2">
      <c r="C1951" s="197"/>
      <c r="D1951" s="197"/>
      <c r="E1951" s="197"/>
      <c r="F1951" s="197"/>
      <c r="G1951" s="197"/>
      <c r="H1951" s="197"/>
      <c r="I1951" s="197"/>
      <c r="J1951" s="197"/>
      <c r="K1951" s="197"/>
      <c r="L1951" s="197"/>
      <c r="M1951" s="197"/>
      <c r="N1951" s="197"/>
      <c r="O1951" s="197"/>
      <c r="P1951" s="212"/>
    </row>
    <row r="1952" spans="3:16" x14ac:dyDescent="0.2">
      <c r="C1952" s="197"/>
      <c r="D1952" s="197"/>
      <c r="E1952" s="197"/>
      <c r="F1952" s="197"/>
      <c r="G1952" s="197"/>
      <c r="H1952" s="197"/>
      <c r="I1952" s="197"/>
      <c r="J1952" s="197"/>
      <c r="K1952" s="197"/>
      <c r="L1952" s="197"/>
      <c r="M1952" s="197"/>
      <c r="N1952" s="197"/>
      <c r="O1952" s="197"/>
      <c r="P1952" s="212"/>
    </row>
    <row r="1953" spans="3:16" x14ac:dyDescent="0.2">
      <c r="C1953" s="197"/>
      <c r="D1953" s="197"/>
      <c r="E1953" s="197"/>
      <c r="F1953" s="197"/>
      <c r="G1953" s="197"/>
      <c r="H1953" s="197"/>
      <c r="I1953" s="197"/>
      <c r="J1953" s="197"/>
      <c r="K1953" s="197"/>
      <c r="L1953" s="197"/>
      <c r="M1953" s="197"/>
      <c r="N1953" s="197"/>
      <c r="O1953" s="197"/>
      <c r="P1953" s="212"/>
    </row>
    <row r="1954" spans="3:16" x14ac:dyDescent="0.2">
      <c r="C1954" s="197"/>
      <c r="D1954" s="197"/>
      <c r="E1954" s="197"/>
      <c r="F1954" s="197"/>
      <c r="G1954" s="197"/>
      <c r="H1954" s="197"/>
      <c r="I1954" s="197"/>
      <c r="J1954" s="197"/>
      <c r="K1954" s="197"/>
      <c r="L1954" s="197"/>
      <c r="M1954" s="197"/>
      <c r="N1954" s="197"/>
      <c r="O1954" s="197"/>
      <c r="P1954" s="212"/>
    </row>
    <row r="1955" spans="3:16" x14ac:dyDescent="0.2">
      <c r="C1955" s="197"/>
      <c r="D1955" s="197"/>
      <c r="E1955" s="197"/>
      <c r="F1955" s="197"/>
      <c r="G1955" s="197"/>
      <c r="H1955" s="197"/>
      <c r="I1955" s="197"/>
      <c r="J1955" s="197"/>
      <c r="K1955" s="197"/>
      <c r="L1955" s="197"/>
      <c r="M1955" s="197"/>
      <c r="N1955" s="197"/>
      <c r="O1955" s="197"/>
      <c r="P1955" s="212"/>
    </row>
    <row r="1956" spans="3:16" x14ac:dyDescent="0.2">
      <c r="C1956" s="197"/>
      <c r="D1956" s="197"/>
      <c r="E1956" s="197"/>
      <c r="F1956" s="197"/>
      <c r="G1956" s="197"/>
      <c r="H1956" s="197"/>
      <c r="I1956" s="197"/>
      <c r="J1956" s="197"/>
      <c r="K1956" s="197"/>
      <c r="L1956" s="197"/>
      <c r="M1956" s="197"/>
      <c r="N1956" s="197"/>
      <c r="O1956" s="197"/>
      <c r="P1956" s="212"/>
    </row>
    <row r="1957" spans="3:16" x14ac:dyDescent="0.2">
      <c r="C1957" s="197"/>
      <c r="D1957" s="197"/>
      <c r="E1957" s="197"/>
      <c r="F1957" s="197"/>
      <c r="G1957" s="197"/>
      <c r="H1957" s="197"/>
      <c r="I1957" s="197"/>
      <c r="J1957" s="197"/>
      <c r="K1957" s="197"/>
      <c r="L1957" s="197"/>
      <c r="M1957" s="197"/>
      <c r="N1957" s="197"/>
      <c r="O1957" s="197"/>
      <c r="P1957" s="212"/>
    </row>
    <row r="1958" spans="3:16" x14ac:dyDescent="0.2">
      <c r="C1958" s="197"/>
      <c r="D1958" s="197"/>
      <c r="E1958" s="197"/>
      <c r="F1958" s="197"/>
      <c r="G1958" s="197"/>
      <c r="H1958" s="197"/>
      <c r="I1958" s="197"/>
      <c r="J1958" s="197"/>
      <c r="K1958" s="197"/>
      <c r="L1958" s="197"/>
      <c r="M1958" s="197"/>
      <c r="N1958" s="197"/>
      <c r="O1958" s="197"/>
      <c r="P1958" s="212"/>
    </row>
    <row r="1959" spans="3:16" x14ac:dyDescent="0.2">
      <c r="C1959" s="197"/>
      <c r="D1959" s="197"/>
      <c r="E1959" s="197"/>
      <c r="F1959" s="197"/>
      <c r="G1959" s="197"/>
      <c r="H1959" s="197"/>
      <c r="I1959" s="197"/>
      <c r="J1959" s="197"/>
      <c r="K1959" s="197"/>
      <c r="L1959" s="197"/>
      <c r="M1959" s="197"/>
      <c r="N1959" s="197"/>
      <c r="O1959" s="197"/>
      <c r="P1959" s="212"/>
    </row>
    <row r="1960" spans="3:16" x14ac:dyDescent="0.2">
      <c r="C1960" s="197"/>
      <c r="D1960" s="197"/>
      <c r="E1960" s="197"/>
      <c r="F1960" s="197"/>
      <c r="G1960" s="197"/>
      <c r="H1960" s="197"/>
      <c r="I1960" s="197"/>
      <c r="J1960" s="197"/>
      <c r="K1960" s="197"/>
      <c r="L1960" s="197"/>
      <c r="M1960" s="197"/>
      <c r="N1960" s="197"/>
      <c r="O1960" s="197"/>
      <c r="P1960" s="212"/>
    </row>
    <row r="1961" spans="3:16" x14ac:dyDescent="0.2">
      <c r="C1961" s="197"/>
      <c r="D1961" s="197"/>
      <c r="E1961" s="197"/>
      <c r="F1961" s="197"/>
      <c r="G1961" s="197"/>
      <c r="H1961" s="197"/>
      <c r="I1961" s="197"/>
      <c r="J1961" s="197"/>
      <c r="K1961" s="197"/>
      <c r="L1961" s="197"/>
      <c r="M1961" s="197"/>
      <c r="N1961" s="197"/>
      <c r="O1961" s="197"/>
      <c r="P1961" s="212"/>
    </row>
    <row r="1962" spans="3:16" x14ac:dyDescent="0.2">
      <c r="C1962" s="197"/>
      <c r="D1962" s="197"/>
      <c r="E1962" s="197"/>
      <c r="F1962" s="197"/>
      <c r="G1962" s="197"/>
      <c r="H1962" s="197"/>
      <c r="I1962" s="197"/>
      <c r="J1962" s="197"/>
      <c r="K1962" s="197"/>
      <c r="L1962" s="197"/>
      <c r="M1962" s="197"/>
      <c r="N1962" s="197"/>
      <c r="O1962" s="197"/>
      <c r="P1962" s="212"/>
    </row>
    <row r="1963" spans="3:16" x14ac:dyDescent="0.2">
      <c r="C1963" s="197"/>
      <c r="D1963" s="197"/>
      <c r="E1963" s="197"/>
      <c r="F1963" s="197"/>
      <c r="G1963" s="197"/>
      <c r="H1963" s="197"/>
      <c r="I1963" s="197"/>
      <c r="J1963" s="197"/>
      <c r="K1963" s="197"/>
      <c r="L1963" s="197"/>
      <c r="M1963" s="197"/>
      <c r="N1963" s="197"/>
      <c r="O1963" s="197"/>
      <c r="P1963" s="212"/>
    </row>
    <row r="1964" spans="3:16" x14ac:dyDescent="0.2">
      <c r="C1964" s="197"/>
      <c r="D1964" s="197"/>
      <c r="E1964" s="197"/>
      <c r="F1964" s="197"/>
      <c r="G1964" s="197"/>
      <c r="H1964" s="197"/>
      <c r="I1964" s="197"/>
      <c r="J1964" s="197"/>
      <c r="K1964" s="197"/>
      <c r="L1964" s="197"/>
      <c r="M1964" s="197"/>
      <c r="N1964" s="197"/>
      <c r="O1964" s="197"/>
      <c r="P1964" s="212"/>
    </row>
    <row r="1965" spans="3:16" x14ac:dyDescent="0.2">
      <c r="C1965" s="197"/>
      <c r="D1965" s="197"/>
      <c r="E1965" s="197"/>
      <c r="F1965" s="197"/>
      <c r="G1965" s="197"/>
      <c r="H1965" s="197"/>
      <c r="I1965" s="197"/>
      <c r="J1965" s="197"/>
      <c r="K1965" s="197"/>
      <c r="L1965" s="197"/>
      <c r="M1965" s="197"/>
      <c r="N1965" s="197"/>
      <c r="O1965" s="197"/>
      <c r="P1965" s="212"/>
    </row>
    <row r="1966" spans="3:16" x14ac:dyDescent="0.2">
      <c r="C1966" s="197"/>
      <c r="D1966" s="197"/>
      <c r="E1966" s="197"/>
      <c r="F1966" s="197"/>
      <c r="G1966" s="197"/>
      <c r="H1966" s="197"/>
      <c r="I1966" s="197"/>
      <c r="J1966" s="197"/>
      <c r="K1966" s="197"/>
      <c r="L1966" s="197"/>
      <c r="M1966" s="197"/>
      <c r="N1966" s="197"/>
      <c r="O1966" s="197"/>
      <c r="P1966" s="212"/>
    </row>
    <row r="1967" spans="3:16" x14ac:dyDescent="0.2">
      <c r="C1967" s="197"/>
      <c r="D1967" s="197"/>
      <c r="E1967" s="197"/>
      <c r="F1967" s="197"/>
      <c r="G1967" s="197"/>
      <c r="H1967" s="197"/>
      <c r="I1967" s="197"/>
      <c r="J1967" s="197"/>
      <c r="K1967" s="197"/>
      <c r="L1967" s="197"/>
      <c r="M1967" s="197"/>
      <c r="N1967" s="197"/>
      <c r="O1967" s="197"/>
      <c r="P1967" s="212"/>
    </row>
    <row r="1968" spans="3:16" x14ac:dyDescent="0.2">
      <c r="C1968" s="197"/>
      <c r="D1968" s="197"/>
      <c r="E1968" s="197"/>
      <c r="F1968" s="197"/>
      <c r="G1968" s="197"/>
      <c r="H1968" s="197"/>
      <c r="I1968" s="197"/>
      <c r="J1968" s="197"/>
      <c r="K1968" s="197"/>
      <c r="L1968" s="197"/>
      <c r="M1968" s="197"/>
      <c r="N1968" s="197"/>
      <c r="O1968" s="197"/>
      <c r="P1968" s="212"/>
    </row>
    <row r="1969" spans="3:16" x14ac:dyDescent="0.2">
      <c r="C1969" s="197"/>
      <c r="D1969" s="197"/>
      <c r="E1969" s="197"/>
      <c r="F1969" s="197"/>
      <c r="G1969" s="197"/>
      <c r="H1969" s="197"/>
      <c r="I1969" s="197"/>
      <c r="J1969" s="197"/>
      <c r="K1969" s="197"/>
      <c r="L1969" s="197"/>
      <c r="M1969" s="197"/>
      <c r="N1969" s="197"/>
      <c r="O1969" s="197"/>
      <c r="P1969" s="212"/>
    </row>
    <row r="1970" spans="3:16" x14ac:dyDescent="0.2">
      <c r="C1970" s="197"/>
      <c r="D1970" s="197"/>
      <c r="E1970" s="197"/>
      <c r="F1970" s="197"/>
      <c r="G1970" s="197"/>
      <c r="H1970" s="197"/>
      <c r="I1970" s="197"/>
      <c r="J1970" s="197"/>
      <c r="K1970" s="197"/>
      <c r="L1970" s="197"/>
      <c r="M1970" s="197"/>
      <c r="N1970" s="197"/>
      <c r="O1970" s="197"/>
      <c r="P1970" s="212"/>
    </row>
    <row r="1971" spans="3:16" x14ac:dyDescent="0.2">
      <c r="C1971" s="197"/>
      <c r="D1971" s="197"/>
      <c r="E1971" s="197"/>
      <c r="F1971" s="197"/>
      <c r="G1971" s="197"/>
      <c r="H1971" s="197"/>
      <c r="I1971" s="197"/>
      <c r="J1971" s="197"/>
      <c r="K1971" s="197"/>
      <c r="L1971" s="197"/>
      <c r="M1971" s="197"/>
      <c r="N1971" s="197"/>
      <c r="O1971" s="197"/>
      <c r="P1971" s="212"/>
    </row>
    <row r="1972" spans="3:16" x14ac:dyDescent="0.2">
      <c r="C1972" s="197"/>
      <c r="D1972" s="197"/>
      <c r="E1972" s="197"/>
      <c r="F1972" s="197"/>
      <c r="G1972" s="197"/>
      <c r="H1972" s="197"/>
      <c r="I1972" s="197"/>
      <c r="J1972" s="197"/>
      <c r="K1972" s="197"/>
      <c r="L1972" s="197"/>
      <c r="M1972" s="197"/>
      <c r="N1972" s="197"/>
      <c r="O1972" s="197"/>
      <c r="P1972" s="212"/>
    </row>
    <row r="1973" spans="3:16" x14ac:dyDescent="0.2">
      <c r="C1973" s="197"/>
      <c r="D1973" s="197"/>
      <c r="E1973" s="197"/>
      <c r="F1973" s="197"/>
      <c r="G1973" s="197"/>
      <c r="H1973" s="197"/>
      <c r="I1973" s="197"/>
      <c r="J1973" s="197"/>
      <c r="K1973" s="197"/>
      <c r="L1973" s="197"/>
      <c r="M1973" s="197"/>
      <c r="N1973" s="197"/>
      <c r="O1973" s="197"/>
      <c r="P1973" s="212"/>
    </row>
    <row r="1974" spans="3:16" x14ac:dyDescent="0.2">
      <c r="C1974" s="197"/>
      <c r="D1974" s="197"/>
      <c r="E1974" s="197"/>
      <c r="F1974" s="197"/>
      <c r="G1974" s="197"/>
      <c r="H1974" s="197"/>
      <c r="I1974" s="197"/>
      <c r="J1974" s="197"/>
      <c r="K1974" s="197"/>
      <c r="L1974" s="197"/>
      <c r="M1974" s="197"/>
      <c r="N1974" s="197"/>
      <c r="O1974" s="197"/>
      <c r="P1974" s="212"/>
    </row>
    <row r="1975" spans="3:16" x14ac:dyDescent="0.2">
      <c r="C1975" s="197"/>
      <c r="D1975" s="197"/>
      <c r="E1975" s="197"/>
      <c r="F1975" s="197"/>
      <c r="G1975" s="197"/>
      <c r="H1975" s="197"/>
      <c r="I1975" s="197"/>
      <c r="J1975" s="197"/>
      <c r="K1975" s="197"/>
      <c r="L1975" s="197"/>
      <c r="M1975" s="197"/>
      <c r="N1975" s="197"/>
      <c r="O1975" s="197"/>
      <c r="P1975" s="212"/>
    </row>
    <row r="1976" spans="3:16" x14ac:dyDescent="0.2">
      <c r="C1976" s="197"/>
      <c r="D1976" s="197"/>
      <c r="E1976" s="197"/>
      <c r="F1976" s="197"/>
      <c r="G1976" s="197"/>
      <c r="H1976" s="197"/>
      <c r="I1976" s="197"/>
      <c r="J1976" s="197"/>
      <c r="K1976" s="197"/>
      <c r="L1976" s="197"/>
      <c r="M1976" s="197"/>
      <c r="N1976" s="197"/>
      <c r="O1976" s="197"/>
      <c r="P1976" s="212"/>
    </row>
    <row r="1977" spans="3:16" x14ac:dyDescent="0.2">
      <c r="C1977" s="197"/>
      <c r="D1977" s="197"/>
      <c r="E1977" s="197"/>
      <c r="F1977" s="197"/>
      <c r="G1977" s="197"/>
      <c r="H1977" s="197"/>
      <c r="I1977" s="197"/>
      <c r="J1977" s="197"/>
      <c r="K1977" s="197"/>
      <c r="L1977" s="197"/>
      <c r="M1977" s="197"/>
      <c r="N1977" s="197"/>
      <c r="O1977" s="197"/>
      <c r="P1977" s="212"/>
    </row>
    <row r="1978" spans="3:16" x14ac:dyDescent="0.2">
      <c r="C1978" s="197"/>
      <c r="D1978" s="197"/>
      <c r="E1978" s="197"/>
      <c r="F1978" s="197"/>
      <c r="G1978" s="197"/>
      <c r="H1978" s="197"/>
      <c r="I1978" s="197"/>
      <c r="J1978" s="197"/>
      <c r="K1978" s="197"/>
      <c r="L1978" s="197"/>
      <c r="M1978" s="197"/>
      <c r="N1978" s="197"/>
      <c r="O1978" s="197"/>
      <c r="P1978" s="212"/>
    </row>
    <row r="1979" spans="3:16" x14ac:dyDescent="0.2">
      <c r="C1979" s="197"/>
      <c r="D1979" s="197"/>
      <c r="E1979" s="197"/>
      <c r="F1979" s="197"/>
      <c r="G1979" s="197"/>
      <c r="H1979" s="197"/>
      <c r="I1979" s="197"/>
      <c r="J1979" s="197"/>
      <c r="K1979" s="197"/>
      <c r="L1979" s="197"/>
      <c r="M1979" s="197"/>
      <c r="N1979" s="197"/>
      <c r="O1979" s="197"/>
      <c r="P1979" s="212"/>
    </row>
    <row r="1980" spans="3:16" x14ac:dyDescent="0.2">
      <c r="C1980" s="197"/>
      <c r="D1980" s="197"/>
      <c r="E1980" s="197"/>
      <c r="F1980" s="197"/>
      <c r="G1980" s="197"/>
      <c r="H1980" s="197"/>
      <c r="I1980" s="197"/>
      <c r="J1980" s="197"/>
      <c r="K1980" s="197"/>
      <c r="L1980" s="197"/>
      <c r="M1980" s="197"/>
      <c r="N1980" s="197"/>
      <c r="O1980" s="197"/>
      <c r="P1980" s="212"/>
    </row>
    <row r="1981" spans="3:16" x14ac:dyDescent="0.2">
      <c r="C1981" s="197"/>
      <c r="D1981" s="197"/>
      <c r="E1981" s="197"/>
      <c r="F1981" s="197"/>
      <c r="G1981" s="197"/>
      <c r="H1981" s="197"/>
      <c r="I1981" s="197"/>
      <c r="J1981" s="197"/>
      <c r="K1981" s="197"/>
      <c r="L1981" s="197"/>
      <c r="M1981" s="197"/>
      <c r="N1981" s="197"/>
      <c r="O1981" s="197"/>
      <c r="P1981" s="212"/>
    </row>
    <row r="1982" spans="3:16" x14ac:dyDescent="0.2">
      <c r="C1982" s="197"/>
      <c r="D1982" s="197"/>
      <c r="E1982" s="197"/>
      <c r="F1982" s="197"/>
      <c r="G1982" s="197"/>
      <c r="H1982" s="197"/>
      <c r="I1982" s="197"/>
      <c r="J1982" s="197"/>
      <c r="K1982" s="197"/>
      <c r="L1982" s="197"/>
      <c r="M1982" s="197"/>
      <c r="N1982" s="197"/>
      <c r="O1982" s="197"/>
      <c r="P1982" s="212"/>
    </row>
    <row r="1983" spans="3:16" x14ac:dyDescent="0.2">
      <c r="C1983" s="197"/>
      <c r="D1983" s="197"/>
      <c r="E1983" s="197"/>
      <c r="F1983" s="197"/>
      <c r="G1983" s="197"/>
      <c r="H1983" s="197"/>
      <c r="I1983" s="197"/>
      <c r="J1983" s="197"/>
      <c r="K1983" s="197"/>
      <c r="L1983" s="197"/>
      <c r="M1983" s="197"/>
      <c r="N1983" s="197"/>
      <c r="O1983" s="197"/>
      <c r="P1983" s="212"/>
    </row>
    <row r="1984" spans="3:16" x14ac:dyDescent="0.2">
      <c r="C1984" s="197"/>
      <c r="D1984" s="197"/>
      <c r="E1984" s="197"/>
      <c r="F1984" s="197"/>
      <c r="G1984" s="197"/>
      <c r="H1984" s="197"/>
      <c r="I1984" s="197"/>
      <c r="J1984" s="197"/>
      <c r="K1984" s="197"/>
      <c r="L1984" s="197"/>
      <c r="M1984" s="197"/>
      <c r="N1984" s="197"/>
      <c r="O1984" s="197"/>
      <c r="P1984" s="212"/>
    </row>
    <row r="1985" spans="3:16" x14ac:dyDescent="0.2">
      <c r="C1985" s="197"/>
      <c r="D1985" s="197"/>
      <c r="E1985" s="197"/>
      <c r="F1985" s="197"/>
      <c r="G1985" s="197"/>
      <c r="H1985" s="197"/>
      <c r="I1985" s="197"/>
      <c r="J1985" s="197"/>
      <c r="K1985" s="197"/>
      <c r="L1985" s="197"/>
      <c r="M1985" s="197"/>
      <c r="N1985" s="197"/>
      <c r="O1985" s="197"/>
      <c r="P1985" s="212"/>
    </row>
    <row r="1986" spans="3:16" x14ac:dyDescent="0.2">
      <c r="C1986" s="197"/>
      <c r="D1986" s="197"/>
      <c r="E1986" s="197"/>
      <c r="F1986" s="197"/>
      <c r="G1986" s="197"/>
      <c r="H1986" s="197"/>
      <c r="I1986" s="197"/>
      <c r="J1986" s="197"/>
      <c r="K1986" s="197"/>
      <c r="L1986" s="197"/>
      <c r="M1986" s="197"/>
      <c r="N1986" s="197"/>
      <c r="O1986" s="197"/>
      <c r="P1986" s="212"/>
    </row>
    <row r="1987" spans="3:16" x14ac:dyDescent="0.2">
      <c r="C1987" s="197"/>
      <c r="D1987" s="197"/>
      <c r="E1987" s="197"/>
      <c r="F1987" s="197"/>
      <c r="G1987" s="197"/>
      <c r="H1987" s="197"/>
      <c r="I1987" s="197"/>
      <c r="J1987" s="197"/>
      <c r="K1987" s="197"/>
      <c r="L1987" s="197"/>
      <c r="M1987" s="197"/>
      <c r="N1987" s="197"/>
      <c r="O1987" s="197"/>
      <c r="P1987" s="212"/>
    </row>
    <row r="1988" spans="3:16" x14ac:dyDescent="0.2">
      <c r="C1988" s="197"/>
      <c r="D1988" s="197"/>
      <c r="E1988" s="197"/>
      <c r="F1988" s="197"/>
      <c r="G1988" s="197"/>
      <c r="H1988" s="197"/>
      <c r="I1988" s="197"/>
      <c r="J1988" s="197"/>
      <c r="K1988" s="197"/>
      <c r="L1988" s="197"/>
      <c r="M1988" s="197"/>
      <c r="N1988" s="197"/>
      <c r="O1988" s="197"/>
      <c r="P1988" s="212"/>
    </row>
    <row r="1989" spans="3:16" x14ac:dyDescent="0.2">
      <c r="C1989" s="197"/>
      <c r="D1989" s="197"/>
      <c r="E1989" s="197"/>
      <c r="F1989" s="197"/>
      <c r="G1989" s="197"/>
      <c r="H1989" s="197"/>
      <c r="I1989" s="197"/>
      <c r="J1989" s="197"/>
      <c r="K1989" s="197"/>
      <c r="L1989" s="197"/>
      <c r="M1989" s="197"/>
      <c r="N1989" s="197"/>
      <c r="O1989" s="197"/>
      <c r="P1989" s="212"/>
    </row>
    <row r="1990" spans="3:16" x14ac:dyDescent="0.2">
      <c r="C1990" s="197"/>
      <c r="D1990" s="197"/>
      <c r="E1990" s="197"/>
      <c r="F1990" s="197"/>
      <c r="G1990" s="197"/>
      <c r="H1990" s="197"/>
      <c r="I1990" s="197"/>
      <c r="J1990" s="197"/>
      <c r="K1990" s="197"/>
      <c r="L1990" s="197"/>
      <c r="M1990" s="197"/>
      <c r="N1990" s="197"/>
      <c r="O1990" s="197"/>
      <c r="P1990" s="212"/>
    </row>
    <row r="1991" spans="3:16" x14ac:dyDescent="0.2">
      <c r="C1991" s="197"/>
      <c r="D1991" s="197"/>
      <c r="E1991" s="197"/>
      <c r="F1991" s="197"/>
      <c r="G1991" s="197"/>
      <c r="H1991" s="197"/>
      <c r="I1991" s="197"/>
      <c r="J1991" s="197"/>
      <c r="K1991" s="197"/>
      <c r="L1991" s="197"/>
      <c r="M1991" s="197"/>
      <c r="N1991" s="197"/>
      <c r="O1991" s="197"/>
      <c r="P1991" s="212"/>
    </row>
    <row r="1992" spans="3:16" x14ac:dyDescent="0.2">
      <c r="C1992" s="197"/>
      <c r="D1992" s="197"/>
      <c r="E1992" s="197"/>
      <c r="F1992" s="197"/>
      <c r="G1992" s="197"/>
      <c r="H1992" s="197"/>
      <c r="I1992" s="197"/>
      <c r="J1992" s="197"/>
      <c r="K1992" s="197"/>
      <c r="L1992" s="197"/>
      <c r="M1992" s="197"/>
      <c r="N1992" s="197"/>
      <c r="O1992" s="197"/>
      <c r="P1992" s="212"/>
    </row>
    <row r="1993" spans="3:16" x14ac:dyDescent="0.2">
      <c r="C1993" s="197"/>
      <c r="D1993" s="197"/>
      <c r="E1993" s="197"/>
      <c r="F1993" s="197"/>
      <c r="G1993" s="197"/>
      <c r="H1993" s="197"/>
      <c r="I1993" s="197"/>
      <c r="J1993" s="197"/>
      <c r="K1993" s="197"/>
      <c r="L1993" s="197"/>
      <c r="M1993" s="197"/>
      <c r="N1993" s="197"/>
      <c r="O1993" s="197"/>
      <c r="P1993" s="212"/>
    </row>
    <row r="1994" spans="3:16" x14ac:dyDescent="0.2">
      <c r="C1994" s="197"/>
      <c r="D1994" s="197"/>
      <c r="E1994" s="197"/>
      <c r="F1994" s="197"/>
      <c r="G1994" s="197"/>
      <c r="H1994" s="197"/>
      <c r="I1994" s="197"/>
      <c r="J1994" s="197"/>
      <c r="K1994" s="197"/>
      <c r="L1994" s="197"/>
      <c r="M1994" s="197"/>
      <c r="N1994" s="197"/>
      <c r="O1994" s="197"/>
      <c r="P1994" s="212"/>
    </row>
    <row r="1995" spans="3:16" x14ac:dyDescent="0.2">
      <c r="C1995" s="197"/>
      <c r="D1995" s="197"/>
      <c r="E1995" s="197"/>
      <c r="F1995" s="197"/>
      <c r="G1995" s="197"/>
      <c r="H1995" s="197"/>
      <c r="I1995" s="197"/>
      <c r="J1995" s="197"/>
      <c r="K1995" s="197"/>
      <c r="L1995" s="197"/>
      <c r="M1995" s="197"/>
      <c r="N1995" s="197"/>
      <c r="O1995" s="197"/>
      <c r="P1995" s="212"/>
    </row>
    <row r="1996" spans="3:16" x14ac:dyDescent="0.2">
      <c r="C1996" s="197"/>
      <c r="D1996" s="197"/>
      <c r="E1996" s="197"/>
      <c r="F1996" s="197"/>
      <c r="G1996" s="197"/>
      <c r="H1996" s="197"/>
      <c r="I1996" s="197"/>
      <c r="J1996" s="197"/>
      <c r="K1996" s="197"/>
      <c r="L1996" s="197"/>
      <c r="M1996" s="197"/>
      <c r="N1996" s="197"/>
      <c r="O1996" s="197"/>
      <c r="P1996" s="212"/>
    </row>
    <row r="1997" spans="3:16" x14ac:dyDescent="0.2">
      <c r="C1997" s="197"/>
      <c r="D1997" s="197"/>
      <c r="E1997" s="197"/>
      <c r="F1997" s="197"/>
      <c r="G1997" s="197"/>
      <c r="H1997" s="197"/>
      <c r="I1997" s="197"/>
      <c r="J1997" s="197"/>
      <c r="K1997" s="197"/>
      <c r="L1997" s="197"/>
      <c r="M1997" s="197"/>
      <c r="N1997" s="197"/>
      <c r="O1997" s="197"/>
      <c r="P1997" s="212"/>
    </row>
    <row r="1998" spans="3:16" x14ac:dyDescent="0.2">
      <c r="C1998" s="197"/>
      <c r="D1998" s="197"/>
      <c r="E1998" s="197"/>
      <c r="F1998" s="197"/>
      <c r="G1998" s="197"/>
      <c r="H1998" s="197"/>
      <c r="I1998" s="197"/>
      <c r="J1998" s="197"/>
      <c r="K1998" s="197"/>
      <c r="L1998" s="197"/>
      <c r="M1998" s="197"/>
      <c r="N1998" s="197"/>
      <c r="O1998" s="197"/>
      <c r="P1998" s="212"/>
    </row>
    <row r="1999" spans="3:16" x14ac:dyDescent="0.2">
      <c r="C1999" s="197"/>
      <c r="D1999" s="197"/>
      <c r="E1999" s="197"/>
      <c r="F1999" s="197"/>
      <c r="G1999" s="197"/>
      <c r="H1999" s="197"/>
      <c r="I1999" s="197"/>
      <c r="J1999" s="197"/>
      <c r="K1999" s="197"/>
      <c r="L1999" s="197"/>
      <c r="M1999" s="197"/>
      <c r="N1999" s="197"/>
      <c r="O1999" s="197"/>
      <c r="P1999" s="212"/>
    </row>
    <row r="2000" spans="3:16" x14ac:dyDescent="0.2">
      <c r="C2000" s="197"/>
      <c r="D2000" s="197"/>
      <c r="E2000" s="197"/>
      <c r="F2000" s="197"/>
      <c r="G2000" s="197"/>
      <c r="H2000" s="197"/>
      <c r="I2000" s="197"/>
      <c r="J2000" s="197"/>
      <c r="K2000" s="197"/>
      <c r="L2000" s="197"/>
      <c r="M2000" s="197"/>
      <c r="N2000" s="197"/>
      <c r="O2000" s="197"/>
      <c r="P2000" s="212"/>
    </row>
    <row r="2001" spans="3:16" x14ac:dyDescent="0.2">
      <c r="C2001" s="197"/>
      <c r="D2001" s="197"/>
      <c r="E2001" s="197"/>
      <c r="F2001" s="197"/>
      <c r="G2001" s="197"/>
      <c r="H2001" s="197"/>
      <c r="I2001" s="197"/>
      <c r="J2001" s="197"/>
      <c r="K2001" s="197"/>
      <c r="L2001" s="197"/>
      <c r="M2001" s="197"/>
      <c r="N2001" s="197"/>
      <c r="O2001" s="197"/>
      <c r="P2001" s="212"/>
    </row>
    <row r="2002" spans="3:16" x14ac:dyDescent="0.2">
      <c r="C2002" s="197"/>
      <c r="D2002" s="197"/>
      <c r="E2002" s="197"/>
      <c r="F2002" s="197"/>
      <c r="G2002" s="197"/>
      <c r="H2002" s="197"/>
      <c r="I2002" s="197"/>
      <c r="J2002" s="197"/>
      <c r="K2002" s="197"/>
      <c r="L2002" s="197"/>
      <c r="M2002" s="197"/>
      <c r="N2002" s="197"/>
      <c r="O2002" s="197"/>
      <c r="P2002" s="212"/>
    </row>
    <row r="2003" spans="3:16" x14ac:dyDescent="0.2">
      <c r="C2003" s="197"/>
      <c r="D2003" s="197"/>
      <c r="E2003" s="197"/>
      <c r="F2003" s="197"/>
      <c r="G2003" s="197"/>
      <c r="H2003" s="197"/>
      <c r="I2003" s="197"/>
      <c r="J2003" s="197"/>
      <c r="K2003" s="197"/>
      <c r="L2003" s="197"/>
      <c r="M2003" s="197"/>
      <c r="N2003" s="197"/>
      <c r="O2003" s="197"/>
      <c r="P2003" s="212"/>
    </row>
    <row r="2004" spans="3:16" x14ac:dyDescent="0.2">
      <c r="C2004" s="197"/>
      <c r="D2004" s="197"/>
      <c r="E2004" s="197"/>
      <c r="F2004" s="197"/>
      <c r="G2004" s="197"/>
      <c r="H2004" s="197"/>
      <c r="I2004" s="197"/>
      <c r="J2004" s="197"/>
      <c r="K2004" s="197"/>
      <c r="L2004" s="197"/>
      <c r="M2004" s="197"/>
      <c r="N2004" s="197"/>
      <c r="O2004" s="197"/>
      <c r="P2004" s="212"/>
    </row>
    <row r="2005" spans="3:16" x14ac:dyDescent="0.2">
      <c r="C2005" s="197"/>
      <c r="D2005" s="197"/>
      <c r="E2005" s="197"/>
      <c r="F2005" s="197"/>
      <c r="G2005" s="197"/>
      <c r="H2005" s="197"/>
      <c r="I2005" s="197"/>
      <c r="J2005" s="197"/>
      <c r="K2005" s="197"/>
      <c r="L2005" s="197"/>
      <c r="M2005" s="197"/>
      <c r="N2005" s="197"/>
      <c r="O2005" s="197"/>
      <c r="P2005" s="212"/>
    </row>
    <row r="2006" spans="3:16" x14ac:dyDescent="0.2">
      <c r="C2006" s="197"/>
      <c r="D2006" s="197"/>
      <c r="E2006" s="197"/>
      <c r="F2006" s="197"/>
      <c r="G2006" s="197"/>
      <c r="H2006" s="197"/>
      <c r="I2006" s="197"/>
      <c r="J2006" s="197"/>
      <c r="K2006" s="197"/>
      <c r="L2006" s="197"/>
      <c r="M2006" s="197"/>
      <c r="N2006" s="197"/>
      <c r="O2006" s="197"/>
      <c r="P2006" s="212"/>
    </row>
    <row r="2007" spans="3:16" x14ac:dyDescent="0.2">
      <c r="C2007" s="197"/>
      <c r="D2007" s="197"/>
      <c r="E2007" s="197"/>
      <c r="F2007" s="197"/>
      <c r="G2007" s="197"/>
      <c r="H2007" s="197"/>
      <c r="I2007" s="197"/>
      <c r="J2007" s="197"/>
      <c r="K2007" s="197"/>
      <c r="L2007" s="197"/>
      <c r="M2007" s="197"/>
      <c r="N2007" s="197"/>
      <c r="O2007" s="197"/>
      <c r="P2007" s="212"/>
    </row>
    <row r="2008" spans="3:16" x14ac:dyDescent="0.2">
      <c r="C2008" s="197"/>
      <c r="D2008" s="197"/>
      <c r="E2008" s="197"/>
      <c r="F2008" s="197"/>
      <c r="G2008" s="197"/>
      <c r="H2008" s="197"/>
      <c r="I2008" s="197"/>
      <c r="J2008" s="197"/>
      <c r="K2008" s="197"/>
      <c r="L2008" s="197"/>
      <c r="M2008" s="197"/>
      <c r="N2008" s="197"/>
      <c r="O2008" s="197"/>
      <c r="P2008" s="212"/>
    </row>
    <row r="2009" spans="3:16" x14ac:dyDescent="0.2">
      <c r="C2009" s="197"/>
      <c r="D2009" s="197"/>
      <c r="E2009" s="197"/>
      <c r="F2009" s="197"/>
      <c r="G2009" s="197"/>
      <c r="H2009" s="197"/>
      <c r="I2009" s="197"/>
      <c r="J2009" s="197"/>
      <c r="K2009" s="197"/>
      <c r="L2009" s="197"/>
      <c r="M2009" s="197"/>
      <c r="N2009" s="197"/>
      <c r="O2009" s="197"/>
      <c r="P2009" s="212"/>
    </row>
    <row r="2010" spans="3:16" x14ac:dyDescent="0.2">
      <c r="C2010" s="197"/>
      <c r="D2010" s="197"/>
      <c r="E2010" s="197"/>
      <c r="F2010" s="197"/>
      <c r="G2010" s="197"/>
      <c r="H2010" s="197"/>
      <c r="I2010" s="197"/>
      <c r="J2010" s="197"/>
      <c r="K2010" s="197"/>
      <c r="L2010" s="197"/>
      <c r="M2010" s="197"/>
      <c r="N2010" s="197"/>
      <c r="O2010" s="197"/>
      <c r="P2010" s="212"/>
    </row>
    <row r="2011" spans="3:16" x14ac:dyDescent="0.2">
      <c r="C2011" s="197"/>
      <c r="D2011" s="197"/>
      <c r="E2011" s="197"/>
      <c r="F2011" s="197"/>
      <c r="G2011" s="197"/>
      <c r="H2011" s="197"/>
      <c r="I2011" s="197"/>
      <c r="J2011" s="197"/>
      <c r="K2011" s="197"/>
      <c r="L2011" s="197"/>
      <c r="M2011" s="197"/>
      <c r="N2011" s="197"/>
      <c r="O2011" s="197"/>
      <c r="P2011" s="212"/>
    </row>
    <row r="2012" spans="3:16" x14ac:dyDescent="0.2">
      <c r="C2012" s="197"/>
      <c r="D2012" s="197"/>
      <c r="E2012" s="197"/>
      <c r="F2012" s="197"/>
      <c r="G2012" s="197"/>
      <c r="H2012" s="197"/>
      <c r="I2012" s="197"/>
      <c r="J2012" s="197"/>
      <c r="K2012" s="197"/>
      <c r="L2012" s="197"/>
      <c r="M2012" s="197"/>
      <c r="N2012" s="197"/>
      <c r="O2012" s="197"/>
      <c r="P2012" s="212"/>
    </row>
    <row r="2013" spans="3:16" x14ac:dyDescent="0.2">
      <c r="C2013" s="197"/>
      <c r="D2013" s="197"/>
      <c r="E2013" s="197"/>
      <c r="F2013" s="197"/>
      <c r="G2013" s="197"/>
      <c r="H2013" s="197"/>
      <c r="I2013" s="197"/>
      <c r="J2013" s="197"/>
      <c r="K2013" s="197"/>
      <c r="L2013" s="197"/>
      <c r="M2013" s="197"/>
      <c r="N2013" s="197"/>
      <c r="O2013" s="197"/>
      <c r="P2013" s="212"/>
    </row>
    <row r="2014" spans="3:16" x14ac:dyDescent="0.2">
      <c r="C2014" s="197"/>
      <c r="D2014" s="197"/>
      <c r="E2014" s="197"/>
      <c r="F2014" s="197"/>
      <c r="G2014" s="197"/>
      <c r="H2014" s="197"/>
      <c r="I2014" s="197"/>
      <c r="J2014" s="197"/>
      <c r="K2014" s="197"/>
      <c r="L2014" s="197"/>
      <c r="M2014" s="197"/>
      <c r="N2014" s="197"/>
      <c r="O2014" s="197"/>
      <c r="P2014" s="212"/>
    </row>
    <row r="2015" spans="3:16" x14ac:dyDescent="0.2">
      <c r="C2015" s="197"/>
      <c r="D2015" s="197"/>
      <c r="E2015" s="197"/>
      <c r="F2015" s="197"/>
      <c r="G2015" s="197"/>
      <c r="H2015" s="197"/>
      <c r="I2015" s="197"/>
      <c r="J2015" s="197"/>
      <c r="K2015" s="197"/>
      <c r="L2015" s="197"/>
      <c r="M2015" s="197"/>
      <c r="N2015" s="197"/>
      <c r="O2015" s="197"/>
      <c r="P2015" s="212"/>
    </row>
    <row r="2016" spans="3:16" x14ac:dyDescent="0.2">
      <c r="C2016" s="197"/>
      <c r="D2016" s="197"/>
      <c r="E2016" s="197"/>
      <c r="F2016" s="197"/>
      <c r="G2016" s="197"/>
      <c r="H2016" s="197"/>
      <c r="I2016" s="197"/>
      <c r="J2016" s="197"/>
      <c r="K2016" s="197"/>
      <c r="L2016" s="197"/>
      <c r="M2016" s="197"/>
      <c r="N2016" s="197"/>
      <c r="O2016" s="197"/>
      <c r="P2016" s="212"/>
    </row>
    <row r="2017" spans="3:16" x14ac:dyDescent="0.2">
      <c r="C2017" s="197"/>
      <c r="D2017" s="197"/>
      <c r="E2017" s="197"/>
      <c r="F2017" s="197"/>
      <c r="G2017" s="197"/>
      <c r="H2017" s="197"/>
      <c r="I2017" s="197"/>
      <c r="J2017" s="197"/>
      <c r="K2017" s="197"/>
      <c r="L2017" s="197"/>
      <c r="M2017" s="197"/>
      <c r="N2017" s="197"/>
      <c r="O2017" s="197"/>
      <c r="P2017" s="212"/>
    </row>
    <row r="2018" spans="3:16" x14ac:dyDescent="0.2">
      <c r="C2018" s="197"/>
      <c r="D2018" s="197"/>
      <c r="E2018" s="197"/>
      <c r="F2018" s="197"/>
      <c r="G2018" s="197"/>
      <c r="H2018" s="197"/>
      <c r="I2018" s="197"/>
      <c r="J2018" s="197"/>
      <c r="K2018" s="197"/>
      <c r="L2018" s="197"/>
      <c r="M2018" s="197"/>
      <c r="N2018" s="197"/>
      <c r="O2018" s="197"/>
      <c r="P2018" s="212"/>
    </row>
    <row r="2019" spans="3:16" x14ac:dyDescent="0.2">
      <c r="C2019" s="197"/>
      <c r="D2019" s="197"/>
      <c r="E2019" s="197"/>
      <c r="F2019" s="197"/>
      <c r="G2019" s="197"/>
      <c r="H2019" s="197"/>
      <c r="I2019" s="197"/>
      <c r="J2019" s="197"/>
      <c r="K2019" s="197"/>
      <c r="L2019" s="197"/>
      <c r="M2019" s="197"/>
      <c r="N2019" s="197"/>
      <c r="O2019" s="197"/>
      <c r="P2019" s="212"/>
    </row>
    <row r="2020" spans="3:16" x14ac:dyDescent="0.2">
      <c r="C2020" s="197"/>
      <c r="D2020" s="197"/>
      <c r="E2020" s="197"/>
      <c r="F2020" s="197"/>
      <c r="G2020" s="197"/>
      <c r="H2020" s="197"/>
      <c r="I2020" s="197"/>
      <c r="J2020" s="197"/>
      <c r="K2020" s="197"/>
      <c r="L2020" s="197"/>
      <c r="M2020" s="197"/>
      <c r="N2020" s="197"/>
      <c r="O2020" s="197"/>
      <c r="P2020" s="212"/>
    </row>
    <row r="2021" spans="3:16" x14ac:dyDescent="0.2">
      <c r="C2021" s="197"/>
      <c r="D2021" s="197"/>
      <c r="E2021" s="197"/>
      <c r="F2021" s="197"/>
      <c r="G2021" s="197"/>
      <c r="H2021" s="197"/>
      <c r="I2021" s="197"/>
      <c r="J2021" s="197"/>
      <c r="K2021" s="197"/>
      <c r="L2021" s="197"/>
      <c r="M2021" s="197"/>
      <c r="N2021" s="197"/>
      <c r="O2021" s="197"/>
      <c r="P2021" s="212"/>
    </row>
    <row r="2022" spans="3:16" x14ac:dyDescent="0.2">
      <c r="C2022" s="197"/>
      <c r="D2022" s="197"/>
      <c r="E2022" s="197"/>
      <c r="F2022" s="197"/>
      <c r="G2022" s="197"/>
      <c r="H2022" s="197"/>
      <c r="I2022" s="197"/>
      <c r="J2022" s="197"/>
      <c r="K2022" s="197"/>
      <c r="L2022" s="197"/>
      <c r="M2022" s="197"/>
      <c r="N2022" s="197"/>
      <c r="O2022" s="197"/>
      <c r="P2022" s="212"/>
    </row>
    <row r="2023" spans="3:16" x14ac:dyDescent="0.2">
      <c r="C2023" s="197"/>
      <c r="D2023" s="197"/>
      <c r="E2023" s="197"/>
      <c r="F2023" s="197"/>
      <c r="G2023" s="197"/>
      <c r="H2023" s="197"/>
      <c r="I2023" s="197"/>
      <c r="J2023" s="197"/>
      <c r="K2023" s="197"/>
      <c r="L2023" s="197"/>
      <c r="M2023" s="197"/>
      <c r="N2023" s="197"/>
      <c r="O2023" s="197"/>
      <c r="P2023" s="212"/>
    </row>
    <row r="2024" spans="3:16" x14ac:dyDescent="0.2">
      <c r="C2024" s="197"/>
      <c r="D2024" s="197"/>
      <c r="E2024" s="197"/>
      <c r="F2024" s="197"/>
      <c r="G2024" s="197"/>
      <c r="H2024" s="197"/>
      <c r="I2024" s="197"/>
      <c r="J2024" s="197"/>
      <c r="K2024" s="197"/>
      <c r="L2024" s="197"/>
      <c r="M2024" s="197"/>
      <c r="N2024" s="197"/>
      <c r="O2024" s="197"/>
      <c r="P2024" s="212"/>
    </row>
    <row r="2025" spans="3:16" x14ac:dyDescent="0.2">
      <c r="C2025" s="197"/>
      <c r="D2025" s="197"/>
      <c r="E2025" s="197"/>
      <c r="F2025" s="197"/>
      <c r="G2025" s="197"/>
      <c r="H2025" s="197"/>
      <c r="I2025" s="197"/>
      <c r="J2025" s="197"/>
      <c r="K2025" s="197"/>
      <c r="L2025" s="197"/>
      <c r="M2025" s="197"/>
      <c r="N2025" s="197"/>
      <c r="O2025" s="197"/>
      <c r="P2025" s="212"/>
    </row>
    <row r="2026" spans="3:16" x14ac:dyDescent="0.2">
      <c r="C2026" s="197"/>
      <c r="D2026" s="197"/>
      <c r="E2026" s="197"/>
      <c r="F2026" s="197"/>
      <c r="G2026" s="197"/>
      <c r="H2026" s="197"/>
      <c r="I2026" s="197"/>
      <c r="J2026" s="197"/>
      <c r="K2026" s="197"/>
      <c r="L2026" s="197"/>
      <c r="M2026" s="197"/>
      <c r="N2026" s="197"/>
      <c r="O2026" s="197"/>
      <c r="P2026" s="212"/>
    </row>
    <row r="2027" spans="3:16" x14ac:dyDescent="0.2">
      <c r="C2027" s="197"/>
      <c r="D2027" s="197"/>
      <c r="E2027" s="197"/>
      <c r="F2027" s="197"/>
      <c r="G2027" s="197"/>
      <c r="H2027" s="197"/>
      <c r="I2027" s="197"/>
      <c r="J2027" s="197"/>
      <c r="K2027" s="197"/>
      <c r="L2027" s="197"/>
      <c r="M2027" s="197"/>
      <c r="N2027" s="197"/>
      <c r="O2027" s="197"/>
      <c r="P2027" s="212"/>
    </row>
    <row r="2028" spans="3:16" x14ac:dyDescent="0.2">
      <c r="C2028" s="197"/>
      <c r="D2028" s="197"/>
      <c r="E2028" s="197"/>
      <c r="F2028" s="197"/>
      <c r="G2028" s="197"/>
      <c r="H2028" s="197"/>
      <c r="I2028" s="197"/>
      <c r="J2028" s="197"/>
      <c r="K2028" s="197"/>
      <c r="L2028" s="197"/>
      <c r="M2028" s="197"/>
      <c r="N2028" s="197"/>
      <c r="O2028" s="197"/>
      <c r="P2028" s="212"/>
    </row>
    <row r="2029" spans="3:16" x14ac:dyDescent="0.2">
      <c r="C2029" s="197"/>
      <c r="D2029" s="197"/>
      <c r="E2029" s="197"/>
      <c r="F2029" s="197"/>
      <c r="G2029" s="197"/>
      <c r="H2029" s="197"/>
      <c r="I2029" s="197"/>
      <c r="J2029" s="197"/>
      <c r="K2029" s="197"/>
      <c r="L2029" s="197"/>
      <c r="M2029" s="197"/>
      <c r="N2029" s="197"/>
      <c r="O2029" s="197"/>
      <c r="P2029" s="212"/>
    </row>
    <row r="2030" spans="3:16" x14ac:dyDescent="0.2">
      <c r="C2030" s="197"/>
      <c r="D2030" s="197"/>
      <c r="E2030" s="197"/>
      <c r="F2030" s="197"/>
      <c r="G2030" s="197"/>
      <c r="H2030" s="197"/>
      <c r="I2030" s="197"/>
      <c r="J2030" s="197"/>
      <c r="K2030" s="197"/>
      <c r="L2030" s="197"/>
      <c r="M2030" s="197"/>
      <c r="N2030" s="197"/>
      <c r="O2030" s="197"/>
      <c r="P2030" s="212"/>
    </row>
    <row r="2031" spans="3:16" x14ac:dyDescent="0.2">
      <c r="C2031" s="197"/>
      <c r="D2031" s="197"/>
      <c r="E2031" s="197"/>
      <c r="F2031" s="197"/>
      <c r="G2031" s="197"/>
      <c r="H2031" s="197"/>
      <c r="I2031" s="197"/>
      <c r="J2031" s="197"/>
      <c r="K2031" s="197"/>
      <c r="L2031" s="197"/>
      <c r="M2031" s="197"/>
      <c r="N2031" s="197"/>
      <c r="O2031" s="197"/>
      <c r="P2031" s="212"/>
    </row>
    <row r="2032" spans="3:16" x14ac:dyDescent="0.2">
      <c r="C2032" s="197"/>
      <c r="D2032" s="197"/>
      <c r="E2032" s="197"/>
      <c r="F2032" s="197"/>
      <c r="G2032" s="197"/>
      <c r="H2032" s="197"/>
      <c r="I2032" s="197"/>
      <c r="J2032" s="197"/>
      <c r="K2032" s="197"/>
      <c r="L2032" s="197"/>
      <c r="M2032" s="197"/>
      <c r="N2032" s="197"/>
      <c r="O2032" s="197"/>
      <c r="P2032" s="212"/>
    </row>
    <row r="2033" spans="3:16" x14ac:dyDescent="0.2">
      <c r="C2033" s="197"/>
      <c r="D2033" s="197"/>
      <c r="E2033" s="197"/>
      <c r="F2033" s="197"/>
      <c r="G2033" s="197"/>
      <c r="H2033" s="197"/>
      <c r="I2033" s="197"/>
      <c r="J2033" s="197"/>
      <c r="K2033" s="197"/>
      <c r="L2033" s="197"/>
      <c r="M2033" s="197"/>
      <c r="N2033" s="197"/>
      <c r="O2033" s="197"/>
      <c r="P2033" s="212"/>
    </row>
    <row r="2034" spans="3:16" x14ac:dyDescent="0.2">
      <c r="C2034" s="197"/>
      <c r="D2034" s="197"/>
      <c r="E2034" s="197"/>
      <c r="F2034" s="197"/>
      <c r="G2034" s="197"/>
      <c r="H2034" s="197"/>
      <c r="I2034" s="197"/>
      <c r="J2034" s="197"/>
      <c r="K2034" s="197"/>
      <c r="L2034" s="197"/>
      <c r="M2034" s="197"/>
      <c r="N2034" s="197"/>
      <c r="O2034" s="197"/>
      <c r="P2034" s="212"/>
    </row>
    <row r="2035" spans="3:16" x14ac:dyDescent="0.2">
      <c r="C2035" s="197"/>
      <c r="D2035" s="197"/>
      <c r="E2035" s="197"/>
      <c r="F2035" s="197"/>
      <c r="G2035" s="197"/>
      <c r="H2035" s="197"/>
      <c r="I2035" s="197"/>
      <c r="J2035" s="197"/>
      <c r="K2035" s="197"/>
      <c r="L2035" s="197"/>
      <c r="M2035" s="197"/>
      <c r="N2035" s="197"/>
      <c r="O2035" s="197"/>
      <c r="P2035" s="212"/>
    </row>
    <row r="2036" spans="3:16" x14ac:dyDescent="0.2">
      <c r="C2036" s="197"/>
      <c r="D2036" s="197"/>
      <c r="E2036" s="197"/>
      <c r="F2036" s="197"/>
      <c r="G2036" s="197"/>
      <c r="H2036" s="197"/>
      <c r="I2036" s="197"/>
      <c r="J2036" s="197"/>
      <c r="K2036" s="197"/>
      <c r="L2036" s="197"/>
      <c r="M2036" s="197"/>
      <c r="N2036" s="197"/>
      <c r="O2036" s="197"/>
      <c r="P2036" s="212"/>
    </row>
    <row r="2037" spans="3:16" x14ac:dyDescent="0.2">
      <c r="C2037" s="197"/>
      <c r="D2037" s="197"/>
      <c r="E2037" s="197"/>
      <c r="F2037" s="197"/>
      <c r="G2037" s="197"/>
      <c r="H2037" s="197"/>
      <c r="I2037" s="197"/>
      <c r="J2037" s="197"/>
      <c r="K2037" s="197"/>
      <c r="L2037" s="197"/>
      <c r="M2037" s="197"/>
      <c r="N2037" s="197"/>
      <c r="O2037" s="197"/>
      <c r="P2037" s="212"/>
    </row>
    <row r="2038" spans="3:16" x14ac:dyDescent="0.2">
      <c r="C2038" s="197"/>
      <c r="D2038" s="197"/>
      <c r="E2038" s="197"/>
      <c r="F2038" s="197"/>
      <c r="G2038" s="197"/>
      <c r="H2038" s="197"/>
      <c r="I2038" s="197"/>
      <c r="J2038" s="197"/>
      <c r="K2038" s="197"/>
      <c r="L2038" s="197"/>
      <c r="M2038" s="197"/>
      <c r="N2038" s="197"/>
      <c r="O2038" s="197"/>
      <c r="P2038" s="212"/>
    </row>
    <row r="2039" spans="3:16" x14ac:dyDescent="0.2">
      <c r="C2039" s="197"/>
      <c r="D2039" s="197"/>
      <c r="E2039" s="197"/>
      <c r="F2039" s="197"/>
      <c r="G2039" s="197"/>
      <c r="H2039" s="197"/>
      <c r="I2039" s="197"/>
      <c r="J2039" s="197"/>
      <c r="K2039" s="197"/>
      <c r="L2039" s="197"/>
      <c r="M2039" s="197"/>
      <c r="N2039" s="197"/>
      <c r="O2039" s="197"/>
      <c r="P2039" s="212"/>
    </row>
    <row r="2040" spans="3:16" x14ac:dyDescent="0.2">
      <c r="C2040" s="197"/>
      <c r="D2040" s="197"/>
      <c r="E2040" s="197"/>
      <c r="F2040" s="197"/>
      <c r="G2040" s="197"/>
      <c r="H2040" s="197"/>
      <c r="I2040" s="197"/>
      <c r="J2040" s="197"/>
      <c r="K2040" s="197"/>
      <c r="L2040" s="197"/>
      <c r="M2040" s="197"/>
      <c r="N2040" s="197"/>
      <c r="O2040" s="197"/>
      <c r="P2040" s="212"/>
    </row>
    <row r="2041" spans="3:16" x14ac:dyDescent="0.2">
      <c r="C2041" s="197"/>
      <c r="D2041" s="197"/>
      <c r="E2041" s="197"/>
      <c r="F2041" s="197"/>
      <c r="G2041" s="197"/>
      <c r="H2041" s="197"/>
      <c r="I2041" s="197"/>
      <c r="J2041" s="197"/>
      <c r="K2041" s="197"/>
      <c r="L2041" s="197"/>
      <c r="M2041" s="197"/>
      <c r="N2041" s="197"/>
      <c r="O2041" s="197"/>
      <c r="P2041" s="212"/>
    </row>
    <row r="2042" spans="3:16" x14ac:dyDescent="0.2">
      <c r="C2042" s="197"/>
      <c r="D2042" s="197"/>
      <c r="E2042" s="197"/>
      <c r="F2042" s="197"/>
      <c r="G2042" s="197"/>
      <c r="H2042" s="197"/>
      <c r="I2042" s="197"/>
      <c r="J2042" s="197"/>
      <c r="K2042" s="197"/>
      <c r="L2042" s="197"/>
      <c r="M2042" s="197"/>
      <c r="N2042" s="197"/>
      <c r="O2042" s="197"/>
      <c r="P2042" s="212"/>
    </row>
    <row r="2043" spans="3:16" x14ac:dyDescent="0.2">
      <c r="C2043" s="197"/>
      <c r="D2043" s="197"/>
      <c r="E2043" s="197"/>
      <c r="F2043" s="197"/>
      <c r="G2043" s="197"/>
      <c r="H2043" s="197"/>
      <c r="I2043" s="197"/>
      <c r="J2043" s="197"/>
      <c r="K2043" s="197"/>
      <c r="L2043" s="197"/>
      <c r="M2043" s="197"/>
      <c r="N2043" s="197"/>
      <c r="O2043" s="197"/>
      <c r="P2043" s="212"/>
    </row>
    <row r="2044" spans="3:16" x14ac:dyDescent="0.2">
      <c r="C2044" s="197"/>
      <c r="D2044" s="197"/>
      <c r="E2044" s="197"/>
      <c r="F2044" s="197"/>
      <c r="G2044" s="197"/>
      <c r="H2044" s="197"/>
      <c r="I2044" s="197"/>
      <c r="J2044" s="197"/>
      <c r="K2044" s="197"/>
      <c r="L2044" s="197"/>
      <c r="M2044" s="197"/>
      <c r="N2044" s="197"/>
      <c r="O2044" s="197"/>
      <c r="P2044" s="212"/>
    </row>
    <row r="2045" spans="3:16" x14ac:dyDescent="0.2">
      <c r="C2045" s="197"/>
      <c r="D2045" s="197"/>
      <c r="E2045" s="197"/>
      <c r="F2045" s="197"/>
      <c r="G2045" s="197"/>
      <c r="H2045" s="197"/>
      <c r="I2045" s="197"/>
      <c r="J2045" s="197"/>
      <c r="K2045" s="197"/>
      <c r="L2045" s="197"/>
      <c r="M2045" s="197"/>
      <c r="N2045" s="197"/>
      <c r="O2045" s="197"/>
      <c r="P2045" s="212"/>
    </row>
    <row r="2046" spans="3:16" x14ac:dyDescent="0.2">
      <c r="C2046" s="197"/>
      <c r="D2046" s="197"/>
      <c r="E2046" s="197"/>
      <c r="F2046" s="197"/>
      <c r="G2046" s="197"/>
      <c r="H2046" s="197"/>
      <c r="I2046" s="197"/>
      <c r="J2046" s="197"/>
      <c r="K2046" s="197"/>
      <c r="L2046" s="197"/>
      <c r="M2046" s="197"/>
      <c r="N2046" s="197"/>
      <c r="O2046" s="197"/>
      <c r="P2046" s="212"/>
    </row>
    <row r="2047" spans="3:16" x14ac:dyDescent="0.2">
      <c r="C2047" s="197"/>
      <c r="D2047" s="197"/>
      <c r="E2047" s="197"/>
      <c r="F2047" s="197"/>
      <c r="G2047" s="197"/>
      <c r="H2047" s="197"/>
      <c r="I2047" s="197"/>
      <c r="J2047" s="197"/>
      <c r="K2047" s="197"/>
      <c r="L2047" s="197"/>
      <c r="M2047" s="197"/>
      <c r="N2047" s="197"/>
      <c r="O2047" s="197"/>
      <c r="P2047" s="212"/>
    </row>
    <row r="2048" spans="3:16" x14ac:dyDescent="0.2">
      <c r="C2048" s="197"/>
      <c r="D2048" s="197"/>
      <c r="E2048" s="197"/>
      <c r="F2048" s="197"/>
      <c r="G2048" s="197"/>
      <c r="H2048" s="197"/>
      <c r="I2048" s="197"/>
      <c r="J2048" s="197"/>
      <c r="K2048" s="197"/>
      <c r="L2048" s="197"/>
      <c r="M2048" s="197"/>
      <c r="N2048" s="197"/>
      <c r="O2048" s="197"/>
      <c r="P2048" s="212"/>
    </row>
    <row r="2049" spans="3:16" x14ac:dyDescent="0.2">
      <c r="C2049" s="197"/>
      <c r="D2049" s="197"/>
      <c r="E2049" s="197"/>
      <c r="F2049" s="197"/>
      <c r="G2049" s="197"/>
      <c r="H2049" s="197"/>
      <c r="I2049" s="197"/>
      <c r="J2049" s="197"/>
      <c r="K2049" s="197"/>
      <c r="L2049" s="197"/>
      <c r="M2049" s="197"/>
      <c r="N2049" s="197"/>
      <c r="O2049" s="197"/>
      <c r="P2049" s="212"/>
    </row>
    <row r="2050" spans="3:16" x14ac:dyDescent="0.2">
      <c r="C2050" s="197"/>
      <c r="D2050" s="197"/>
      <c r="E2050" s="197"/>
      <c r="F2050" s="197"/>
      <c r="G2050" s="197"/>
      <c r="H2050" s="197"/>
      <c r="I2050" s="197"/>
      <c r="J2050" s="197"/>
      <c r="K2050" s="197"/>
      <c r="L2050" s="197"/>
      <c r="M2050" s="197"/>
      <c r="N2050" s="197"/>
      <c r="O2050" s="197"/>
      <c r="P2050" s="212"/>
    </row>
    <row r="2051" spans="3:16" x14ac:dyDescent="0.2">
      <c r="C2051" s="197"/>
      <c r="D2051" s="197"/>
      <c r="E2051" s="197"/>
      <c r="F2051" s="197"/>
      <c r="G2051" s="197"/>
      <c r="H2051" s="197"/>
      <c r="I2051" s="197"/>
      <c r="J2051" s="197"/>
      <c r="K2051" s="197"/>
      <c r="L2051" s="197"/>
      <c r="M2051" s="197"/>
      <c r="N2051" s="197"/>
      <c r="O2051" s="197"/>
      <c r="P2051" s="212"/>
    </row>
    <row r="2052" spans="3:16" x14ac:dyDescent="0.2">
      <c r="C2052" s="197"/>
      <c r="D2052" s="197"/>
      <c r="E2052" s="197"/>
      <c r="F2052" s="197"/>
      <c r="G2052" s="197"/>
      <c r="H2052" s="197"/>
      <c r="I2052" s="197"/>
      <c r="J2052" s="197"/>
      <c r="K2052" s="197"/>
      <c r="L2052" s="197"/>
      <c r="M2052" s="197"/>
      <c r="N2052" s="197"/>
      <c r="O2052" s="197"/>
      <c r="P2052" s="212"/>
    </row>
    <row r="2053" spans="3:16" x14ac:dyDescent="0.2">
      <c r="C2053" s="197"/>
      <c r="D2053" s="197"/>
      <c r="E2053" s="197"/>
      <c r="F2053" s="197"/>
      <c r="G2053" s="197"/>
      <c r="H2053" s="197"/>
      <c r="I2053" s="197"/>
      <c r="J2053" s="197"/>
      <c r="K2053" s="197"/>
      <c r="L2053" s="197"/>
      <c r="M2053" s="197"/>
      <c r="N2053" s="197"/>
      <c r="O2053" s="197"/>
      <c r="P2053" s="212"/>
    </row>
    <row r="2054" spans="3:16" x14ac:dyDescent="0.2">
      <c r="C2054" s="197"/>
      <c r="D2054" s="197"/>
      <c r="E2054" s="197"/>
      <c r="F2054" s="197"/>
      <c r="G2054" s="197"/>
      <c r="H2054" s="197"/>
      <c r="I2054" s="197"/>
      <c r="J2054" s="197"/>
      <c r="K2054" s="197"/>
      <c r="L2054" s="197"/>
      <c r="M2054" s="197"/>
      <c r="N2054" s="197"/>
      <c r="O2054" s="197"/>
      <c r="P2054" s="212"/>
    </row>
    <row r="2055" spans="3:16" x14ac:dyDescent="0.2">
      <c r="C2055" s="197"/>
      <c r="D2055" s="197"/>
      <c r="E2055" s="197"/>
      <c r="F2055" s="197"/>
      <c r="G2055" s="197"/>
      <c r="H2055" s="197"/>
      <c r="I2055" s="197"/>
      <c r="J2055" s="197"/>
      <c r="K2055" s="197"/>
      <c r="L2055" s="197"/>
      <c r="M2055" s="197"/>
      <c r="N2055" s="197"/>
      <c r="O2055" s="197"/>
      <c r="P2055" s="212"/>
    </row>
    <row r="2056" spans="3:16" x14ac:dyDescent="0.2">
      <c r="C2056" s="197"/>
      <c r="D2056" s="197"/>
      <c r="E2056" s="197"/>
      <c r="F2056" s="197"/>
      <c r="G2056" s="197"/>
      <c r="H2056" s="197"/>
      <c r="I2056" s="197"/>
      <c r="J2056" s="197"/>
      <c r="K2056" s="197"/>
      <c r="L2056" s="197"/>
      <c r="M2056" s="197"/>
      <c r="N2056" s="197"/>
      <c r="O2056" s="197"/>
      <c r="P2056" s="212"/>
    </row>
    <row r="2057" spans="3:16" x14ac:dyDescent="0.2">
      <c r="C2057" s="197"/>
      <c r="D2057" s="197"/>
      <c r="E2057" s="197"/>
      <c r="F2057" s="197"/>
      <c r="G2057" s="197"/>
      <c r="H2057" s="197"/>
      <c r="I2057" s="197"/>
      <c r="J2057" s="197"/>
      <c r="K2057" s="197"/>
      <c r="L2057" s="197"/>
      <c r="M2057" s="197"/>
      <c r="N2057" s="197"/>
      <c r="O2057" s="197"/>
      <c r="P2057" s="212"/>
    </row>
    <row r="2058" spans="3:16" x14ac:dyDescent="0.2">
      <c r="C2058" s="197"/>
      <c r="D2058" s="197"/>
      <c r="E2058" s="197"/>
      <c r="F2058" s="197"/>
      <c r="G2058" s="197"/>
      <c r="H2058" s="197"/>
      <c r="I2058" s="197"/>
      <c r="J2058" s="197"/>
      <c r="K2058" s="197"/>
      <c r="L2058" s="197"/>
      <c r="M2058" s="197"/>
      <c r="N2058" s="197"/>
      <c r="O2058" s="197"/>
      <c r="P2058" s="212"/>
    </row>
    <row r="2059" spans="3:16" x14ac:dyDescent="0.2">
      <c r="C2059" s="197"/>
      <c r="D2059" s="197"/>
      <c r="E2059" s="197"/>
      <c r="F2059" s="197"/>
      <c r="G2059" s="197"/>
      <c r="H2059" s="197"/>
      <c r="I2059" s="197"/>
      <c r="J2059" s="197"/>
      <c r="K2059" s="197"/>
      <c r="L2059" s="197"/>
      <c r="M2059" s="197"/>
      <c r="N2059" s="197"/>
      <c r="O2059" s="197"/>
      <c r="P2059" s="212"/>
    </row>
    <row r="2060" spans="3:16" x14ac:dyDescent="0.2">
      <c r="C2060" s="197"/>
      <c r="D2060" s="197"/>
      <c r="E2060" s="197"/>
      <c r="F2060" s="197"/>
      <c r="G2060" s="197"/>
      <c r="H2060" s="197"/>
      <c r="I2060" s="197"/>
      <c r="J2060" s="197"/>
      <c r="K2060" s="197"/>
      <c r="L2060" s="197"/>
      <c r="M2060" s="197"/>
      <c r="N2060" s="197"/>
      <c r="O2060" s="197"/>
      <c r="P2060" s="212"/>
    </row>
    <row r="2061" spans="3:16" x14ac:dyDescent="0.2">
      <c r="C2061" s="197"/>
      <c r="D2061" s="197"/>
      <c r="E2061" s="197"/>
      <c r="F2061" s="197"/>
      <c r="G2061" s="197"/>
      <c r="H2061" s="197"/>
      <c r="I2061" s="197"/>
      <c r="J2061" s="197"/>
      <c r="K2061" s="197"/>
      <c r="L2061" s="197"/>
      <c r="M2061" s="197"/>
      <c r="N2061" s="197"/>
      <c r="O2061" s="197"/>
      <c r="P2061" s="212"/>
    </row>
    <row r="2062" spans="3:16" x14ac:dyDescent="0.2">
      <c r="C2062" s="197"/>
      <c r="D2062" s="197"/>
      <c r="E2062" s="197"/>
      <c r="F2062" s="197"/>
      <c r="G2062" s="197"/>
      <c r="H2062" s="197"/>
      <c r="I2062" s="197"/>
      <c r="J2062" s="197"/>
      <c r="K2062" s="197"/>
      <c r="L2062" s="197"/>
      <c r="M2062" s="197"/>
      <c r="N2062" s="197"/>
      <c r="O2062" s="197"/>
      <c r="P2062" s="212"/>
    </row>
    <row r="2063" spans="3:16" x14ac:dyDescent="0.2">
      <c r="C2063" s="197"/>
      <c r="D2063" s="197"/>
      <c r="E2063" s="197"/>
      <c r="F2063" s="197"/>
      <c r="G2063" s="197"/>
      <c r="H2063" s="197"/>
      <c r="I2063" s="197"/>
      <c r="J2063" s="197"/>
      <c r="K2063" s="197"/>
      <c r="L2063" s="197"/>
      <c r="M2063" s="197"/>
      <c r="N2063" s="197"/>
      <c r="O2063" s="197"/>
      <c r="P2063" s="212"/>
    </row>
    <row r="2064" spans="3:16" x14ac:dyDescent="0.2">
      <c r="C2064" s="197"/>
      <c r="D2064" s="197"/>
      <c r="E2064" s="197"/>
      <c r="F2064" s="197"/>
      <c r="G2064" s="197"/>
      <c r="H2064" s="197"/>
      <c r="I2064" s="197"/>
      <c r="J2064" s="197"/>
      <c r="K2064" s="197"/>
      <c r="L2064" s="197"/>
      <c r="M2064" s="197"/>
      <c r="N2064" s="197"/>
      <c r="O2064" s="197"/>
      <c r="P2064" s="212"/>
    </row>
    <row r="2065" spans="3:16" x14ac:dyDescent="0.2">
      <c r="C2065" s="197"/>
      <c r="D2065" s="197"/>
      <c r="E2065" s="197"/>
      <c r="F2065" s="197"/>
      <c r="G2065" s="197"/>
      <c r="H2065" s="197"/>
      <c r="I2065" s="197"/>
      <c r="J2065" s="197"/>
      <c r="K2065" s="197"/>
      <c r="L2065" s="197"/>
      <c r="M2065" s="197"/>
      <c r="N2065" s="197"/>
      <c r="O2065" s="197"/>
      <c r="P2065" s="212"/>
    </row>
    <row r="2066" spans="3:16" x14ac:dyDescent="0.2">
      <c r="C2066" s="197"/>
      <c r="D2066" s="197"/>
      <c r="E2066" s="197"/>
      <c r="F2066" s="197"/>
      <c r="G2066" s="197"/>
      <c r="H2066" s="197"/>
      <c r="I2066" s="197"/>
      <c r="J2066" s="197"/>
      <c r="K2066" s="197"/>
      <c r="L2066" s="197"/>
      <c r="M2066" s="197"/>
      <c r="N2066" s="197"/>
      <c r="O2066" s="197"/>
      <c r="P2066" s="212"/>
    </row>
    <row r="2067" spans="3:16" x14ac:dyDescent="0.2">
      <c r="C2067" s="197"/>
      <c r="D2067" s="197"/>
      <c r="E2067" s="197"/>
      <c r="F2067" s="197"/>
      <c r="G2067" s="197"/>
      <c r="H2067" s="197"/>
      <c r="I2067" s="197"/>
      <c r="J2067" s="197"/>
      <c r="K2067" s="197"/>
      <c r="L2067" s="197"/>
      <c r="M2067" s="197"/>
      <c r="N2067" s="197"/>
      <c r="O2067" s="197"/>
      <c r="P2067" s="212"/>
    </row>
    <row r="2068" spans="3:16" x14ac:dyDescent="0.2">
      <c r="C2068" s="197"/>
      <c r="D2068" s="197"/>
      <c r="E2068" s="197"/>
      <c r="F2068" s="197"/>
      <c r="G2068" s="197"/>
      <c r="H2068" s="197"/>
      <c r="I2068" s="197"/>
      <c r="J2068" s="197"/>
      <c r="K2068" s="197"/>
      <c r="L2068" s="197"/>
      <c r="M2068" s="197"/>
      <c r="N2068" s="197"/>
      <c r="O2068" s="197"/>
      <c r="P2068" s="212"/>
    </row>
    <row r="2069" spans="3:16" x14ac:dyDescent="0.2">
      <c r="C2069" s="197"/>
      <c r="D2069" s="197"/>
      <c r="E2069" s="197"/>
      <c r="F2069" s="197"/>
      <c r="G2069" s="197"/>
      <c r="H2069" s="197"/>
      <c r="I2069" s="197"/>
      <c r="J2069" s="197"/>
      <c r="K2069" s="197"/>
      <c r="L2069" s="197"/>
      <c r="M2069" s="197"/>
      <c r="N2069" s="197"/>
      <c r="O2069" s="197"/>
      <c r="P2069" s="212"/>
    </row>
    <row r="2070" spans="3:16" x14ac:dyDescent="0.2">
      <c r="C2070" s="197"/>
      <c r="D2070" s="197"/>
      <c r="E2070" s="197"/>
      <c r="F2070" s="197"/>
      <c r="G2070" s="197"/>
      <c r="H2070" s="197"/>
      <c r="I2070" s="197"/>
      <c r="J2070" s="197"/>
      <c r="K2070" s="197"/>
      <c r="L2070" s="197"/>
      <c r="M2070" s="197"/>
      <c r="N2070" s="197"/>
      <c r="O2070" s="197"/>
      <c r="P2070" s="212"/>
    </row>
    <row r="2071" spans="3:16" x14ac:dyDescent="0.2">
      <c r="C2071" s="197"/>
      <c r="D2071" s="197"/>
      <c r="E2071" s="197"/>
      <c r="F2071" s="197"/>
      <c r="G2071" s="197"/>
      <c r="H2071" s="197"/>
      <c r="I2071" s="197"/>
      <c r="J2071" s="197"/>
      <c r="K2071" s="197"/>
      <c r="L2071" s="197"/>
      <c r="M2071" s="197"/>
      <c r="N2071" s="197"/>
      <c r="O2071" s="197"/>
      <c r="P2071" s="212"/>
    </row>
    <row r="2072" spans="3:16" x14ac:dyDescent="0.2">
      <c r="C2072" s="197"/>
      <c r="D2072" s="197"/>
      <c r="E2072" s="197"/>
      <c r="F2072" s="197"/>
      <c r="G2072" s="197"/>
      <c r="H2072" s="197"/>
      <c r="I2072" s="197"/>
      <c r="J2072" s="197"/>
      <c r="K2072" s="197"/>
      <c r="L2072" s="197"/>
      <c r="M2072" s="197"/>
      <c r="N2072" s="197"/>
      <c r="O2072" s="197"/>
      <c r="P2072" s="212"/>
    </row>
    <row r="2073" spans="3:16" x14ac:dyDescent="0.2">
      <c r="C2073" s="197"/>
      <c r="D2073" s="197"/>
      <c r="E2073" s="197"/>
      <c r="F2073" s="197"/>
      <c r="G2073" s="197"/>
      <c r="H2073" s="197"/>
      <c r="I2073" s="197"/>
      <c r="J2073" s="197"/>
      <c r="K2073" s="197"/>
      <c r="L2073" s="197"/>
      <c r="M2073" s="197"/>
      <c r="N2073" s="197"/>
      <c r="O2073" s="197"/>
      <c r="P2073" s="212"/>
    </row>
    <row r="2074" spans="3:16" x14ac:dyDescent="0.2">
      <c r="C2074" s="197"/>
      <c r="D2074" s="197"/>
      <c r="E2074" s="197"/>
      <c r="F2074" s="197"/>
      <c r="G2074" s="197"/>
      <c r="H2074" s="197"/>
      <c r="I2074" s="197"/>
      <c r="J2074" s="197"/>
      <c r="K2074" s="197"/>
      <c r="L2074" s="197"/>
      <c r="M2074" s="197"/>
      <c r="N2074" s="197"/>
      <c r="O2074" s="197"/>
      <c r="P2074" s="212"/>
    </row>
    <row r="2075" spans="3:16" x14ac:dyDescent="0.2">
      <c r="C2075" s="197"/>
      <c r="D2075" s="197"/>
      <c r="E2075" s="197"/>
      <c r="F2075" s="197"/>
      <c r="G2075" s="197"/>
      <c r="H2075" s="197"/>
      <c r="I2075" s="197"/>
      <c r="J2075" s="197"/>
      <c r="K2075" s="197"/>
      <c r="L2075" s="197"/>
      <c r="M2075" s="197"/>
      <c r="N2075" s="197"/>
      <c r="O2075" s="197"/>
      <c r="P2075" s="212"/>
    </row>
    <row r="2076" spans="3:16" x14ac:dyDescent="0.2">
      <c r="C2076" s="197"/>
      <c r="D2076" s="197"/>
      <c r="E2076" s="197"/>
      <c r="F2076" s="197"/>
      <c r="G2076" s="197"/>
      <c r="H2076" s="197"/>
      <c r="I2076" s="197"/>
      <c r="J2076" s="197"/>
      <c r="K2076" s="197"/>
      <c r="L2076" s="197"/>
      <c r="M2076" s="197"/>
      <c r="N2076" s="197"/>
      <c r="O2076" s="197"/>
      <c r="P2076" s="212"/>
    </row>
    <row r="2077" spans="3:16" x14ac:dyDescent="0.2">
      <c r="C2077" s="197"/>
      <c r="D2077" s="197"/>
      <c r="E2077" s="197"/>
      <c r="F2077" s="197"/>
      <c r="G2077" s="197"/>
      <c r="H2077" s="197"/>
      <c r="I2077" s="197"/>
      <c r="J2077" s="197"/>
      <c r="K2077" s="197"/>
      <c r="L2077" s="197"/>
      <c r="M2077" s="197"/>
      <c r="N2077" s="197"/>
      <c r="O2077" s="197"/>
      <c r="P2077" s="212"/>
    </row>
    <row r="2078" spans="3:16" x14ac:dyDescent="0.2">
      <c r="C2078" s="197"/>
      <c r="D2078" s="197"/>
      <c r="E2078" s="197"/>
      <c r="F2078" s="197"/>
      <c r="G2078" s="197"/>
      <c r="H2078" s="197"/>
      <c r="I2078" s="197"/>
      <c r="J2078" s="197"/>
      <c r="K2078" s="197"/>
      <c r="L2078" s="197"/>
      <c r="M2078" s="197"/>
      <c r="N2078" s="197"/>
      <c r="O2078" s="197"/>
      <c r="P2078" s="212"/>
    </row>
    <row r="2079" spans="3:16" x14ac:dyDescent="0.2">
      <c r="C2079" s="197"/>
      <c r="D2079" s="197"/>
      <c r="E2079" s="197"/>
      <c r="F2079" s="197"/>
      <c r="G2079" s="197"/>
      <c r="H2079" s="197"/>
      <c r="I2079" s="197"/>
      <c r="J2079" s="197"/>
      <c r="K2079" s="197"/>
      <c r="L2079" s="197"/>
      <c r="M2079" s="197"/>
      <c r="N2079" s="197"/>
      <c r="O2079" s="197"/>
      <c r="P2079" s="212"/>
    </row>
    <row r="2080" spans="3:16" x14ac:dyDescent="0.2">
      <c r="C2080" s="197"/>
      <c r="D2080" s="197"/>
      <c r="E2080" s="197"/>
      <c r="F2080" s="197"/>
      <c r="G2080" s="197"/>
      <c r="H2080" s="197"/>
      <c r="I2080" s="197"/>
      <c r="J2080" s="197"/>
      <c r="K2080" s="197"/>
      <c r="L2080" s="197"/>
      <c r="M2080" s="197"/>
      <c r="N2080" s="197"/>
      <c r="O2080" s="197"/>
      <c r="P2080" s="212"/>
    </row>
    <row r="2081" spans="3:16" x14ac:dyDescent="0.2">
      <c r="C2081" s="197"/>
      <c r="D2081" s="197"/>
      <c r="E2081" s="197"/>
      <c r="F2081" s="197"/>
      <c r="G2081" s="197"/>
      <c r="H2081" s="197"/>
      <c r="I2081" s="197"/>
      <c r="J2081" s="197"/>
      <c r="K2081" s="197"/>
      <c r="L2081" s="197"/>
      <c r="M2081" s="197"/>
      <c r="N2081" s="197"/>
      <c r="O2081" s="197"/>
      <c r="P2081" s="212"/>
    </row>
    <row r="2082" spans="3:16" x14ac:dyDescent="0.2">
      <c r="C2082" s="197"/>
      <c r="D2082" s="197"/>
      <c r="E2082" s="197"/>
      <c r="F2082" s="197"/>
      <c r="G2082" s="197"/>
      <c r="H2082" s="197"/>
      <c r="I2082" s="197"/>
      <c r="J2082" s="197"/>
      <c r="K2082" s="197"/>
      <c r="L2082" s="197"/>
      <c r="M2082" s="197"/>
      <c r="N2082" s="197"/>
      <c r="O2082" s="197"/>
      <c r="P2082" s="212"/>
    </row>
    <row r="2083" spans="3:16" x14ac:dyDescent="0.2">
      <c r="C2083" s="197"/>
      <c r="D2083" s="197"/>
      <c r="E2083" s="197"/>
      <c r="F2083" s="197"/>
      <c r="G2083" s="197"/>
      <c r="H2083" s="197"/>
      <c r="I2083" s="197"/>
      <c r="J2083" s="197"/>
      <c r="K2083" s="197"/>
      <c r="L2083" s="197"/>
      <c r="M2083" s="197"/>
      <c r="N2083" s="197"/>
      <c r="O2083" s="197"/>
      <c r="P2083" s="212"/>
    </row>
    <row r="2084" spans="3:16" x14ac:dyDescent="0.2">
      <c r="C2084" s="197"/>
      <c r="D2084" s="197"/>
      <c r="E2084" s="197"/>
      <c r="F2084" s="197"/>
      <c r="G2084" s="197"/>
      <c r="H2084" s="197"/>
      <c r="I2084" s="197"/>
      <c r="J2084" s="197"/>
      <c r="K2084" s="197"/>
      <c r="L2084" s="197"/>
      <c r="M2084" s="197"/>
      <c r="N2084" s="197"/>
      <c r="O2084" s="197"/>
      <c r="P2084" s="212"/>
    </row>
    <row r="2085" spans="3:16" x14ac:dyDescent="0.2">
      <c r="C2085" s="197"/>
      <c r="D2085" s="197"/>
      <c r="E2085" s="197"/>
      <c r="F2085" s="197"/>
      <c r="G2085" s="197"/>
      <c r="H2085" s="197"/>
      <c r="I2085" s="197"/>
      <c r="J2085" s="197"/>
      <c r="K2085" s="197"/>
      <c r="L2085" s="197"/>
      <c r="M2085" s="197"/>
      <c r="N2085" s="197"/>
      <c r="O2085" s="197"/>
      <c r="P2085" s="212"/>
    </row>
    <row r="2086" spans="3:16" x14ac:dyDescent="0.2">
      <c r="C2086" s="197"/>
      <c r="D2086" s="197"/>
      <c r="E2086" s="197"/>
      <c r="F2086" s="197"/>
      <c r="G2086" s="197"/>
      <c r="H2086" s="197"/>
      <c r="I2086" s="197"/>
      <c r="J2086" s="197"/>
      <c r="K2086" s="197"/>
      <c r="L2086" s="197"/>
      <c r="M2086" s="197"/>
      <c r="N2086" s="197"/>
      <c r="O2086" s="197"/>
      <c r="P2086" s="212"/>
    </row>
    <row r="2087" spans="3:16" x14ac:dyDescent="0.2">
      <c r="C2087" s="197"/>
      <c r="D2087" s="197"/>
      <c r="E2087" s="197"/>
      <c r="F2087" s="197"/>
      <c r="G2087" s="197"/>
      <c r="H2087" s="197"/>
      <c r="I2087" s="197"/>
      <c r="J2087" s="197"/>
      <c r="K2087" s="197"/>
      <c r="L2087" s="197"/>
      <c r="M2087" s="197"/>
      <c r="N2087" s="197"/>
      <c r="O2087" s="197"/>
      <c r="P2087" s="212"/>
    </row>
    <row r="2088" spans="3:16" x14ac:dyDescent="0.2">
      <c r="C2088" s="197"/>
      <c r="D2088" s="197"/>
      <c r="E2088" s="197"/>
      <c r="F2088" s="197"/>
      <c r="G2088" s="197"/>
      <c r="H2088" s="197"/>
      <c r="I2088" s="197"/>
      <c r="J2088" s="197"/>
      <c r="K2088" s="197"/>
      <c r="L2088" s="197"/>
      <c r="M2088" s="197"/>
      <c r="N2088" s="197"/>
      <c r="O2088" s="197"/>
      <c r="P2088" s="212"/>
    </row>
    <row r="2089" spans="3:16" x14ac:dyDescent="0.2">
      <c r="C2089" s="197"/>
      <c r="D2089" s="197"/>
      <c r="E2089" s="197"/>
      <c r="F2089" s="197"/>
      <c r="G2089" s="197"/>
      <c r="H2089" s="197"/>
      <c r="I2089" s="197"/>
      <c r="J2089" s="197"/>
      <c r="K2089" s="197"/>
      <c r="L2089" s="197"/>
      <c r="M2089" s="197"/>
      <c r="N2089" s="197"/>
      <c r="O2089" s="197"/>
      <c r="P2089" s="212"/>
    </row>
    <row r="2090" spans="3:16" x14ac:dyDescent="0.2">
      <c r="C2090" s="197"/>
      <c r="D2090" s="197"/>
      <c r="E2090" s="197"/>
      <c r="F2090" s="197"/>
      <c r="G2090" s="197"/>
      <c r="H2090" s="197"/>
      <c r="I2090" s="197"/>
      <c r="J2090" s="197"/>
      <c r="K2090" s="197"/>
      <c r="L2090" s="197"/>
      <c r="M2090" s="197"/>
      <c r="N2090" s="197"/>
      <c r="O2090" s="197"/>
      <c r="P2090" s="212"/>
    </row>
    <row r="2091" spans="3:16" x14ac:dyDescent="0.2">
      <c r="C2091" s="197"/>
      <c r="D2091" s="197"/>
      <c r="E2091" s="197"/>
      <c r="F2091" s="197"/>
      <c r="G2091" s="197"/>
      <c r="H2091" s="197"/>
      <c r="I2091" s="197"/>
      <c r="J2091" s="197"/>
      <c r="K2091" s="197"/>
      <c r="L2091" s="197"/>
      <c r="M2091" s="197"/>
      <c r="N2091" s="197"/>
      <c r="O2091" s="197"/>
      <c r="P2091" s="212"/>
    </row>
    <row r="2092" spans="3:16" x14ac:dyDescent="0.2">
      <c r="C2092" s="197"/>
      <c r="D2092" s="197"/>
      <c r="E2092" s="197"/>
      <c r="F2092" s="197"/>
      <c r="G2092" s="197"/>
      <c r="H2092" s="197"/>
      <c r="I2092" s="197"/>
      <c r="J2092" s="197"/>
      <c r="K2092" s="197"/>
      <c r="L2092" s="197"/>
      <c r="M2092" s="197"/>
      <c r="N2092" s="197"/>
      <c r="O2092" s="197"/>
      <c r="P2092" s="212"/>
    </row>
    <row r="2093" spans="3:16" x14ac:dyDescent="0.2">
      <c r="C2093" s="197"/>
      <c r="D2093" s="197"/>
      <c r="E2093" s="197"/>
      <c r="F2093" s="197"/>
      <c r="G2093" s="197"/>
      <c r="H2093" s="197"/>
      <c r="I2093" s="197"/>
      <c r="J2093" s="197"/>
      <c r="K2093" s="197"/>
      <c r="L2093" s="197"/>
      <c r="M2093" s="197"/>
      <c r="N2093" s="197"/>
      <c r="O2093" s="197"/>
      <c r="P2093" s="212"/>
    </row>
    <row r="2094" spans="3:16" x14ac:dyDescent="0.2">
      <c r="C2094" s="197"/>
      <c r="D2094" s="197"/>
      <c r="E2094" s="197"/>
      <c r="F2094" s="197"/>
      <c r="G2094" s="197"/>
      <c r="H2094" s="197"/>
      <c r="I2094" s="197"/>
      <c r="J2094" s="197"/>
      <c r="K2094" s="197"/>
      <c r="L2094" s="197"/>
      <c r="M2094" s="197"/>
      <c r="N2094" s="197"/>
      <c r="O2094" s="197"/>
      <c r="P2094" s="212"/>
    </row>
    <row r="2095" spans="3:16" x14ac:dyDescent="0.2">
      <c r="C2095" s="197"/>
      <c r="D2095" s="197"/>
      <c r="E2095" s="197"/>
      <c r="F2095" s="197"/>
      <c r="G2095" s="197"/>
      <c r="H2095" s="197"/>
      <c r="I2095" s="197"/>
      <c r="J2095" s="197"/>
      <c r="K2095" s="197"/>
      <c r="L2095" s="197"/>
      <c r="M2095" s="197"/>
      <c r="N2095" s="197"/>
      <c r="O2095" s="197"/>
      <c r="P2095" s="212"/>
    </row>
    <row r="2096" spans="3:16" x14ac:dyDescent="0.2">
      <c r="C2096" s="197"/>
      <c r="D2096" s="197"/>
      <c r="E2096" s="197"/>
      <c r="F2096" s="197"/>
      <c r="G2096" s="197"/>
      <c r="H2096" s="197"/>
      <c r="I2096" s="197"/>
      <c r="J2096" s="197"/>
      <c r="K2096" s="197"/>
      <c r="L2096" s="197"/>
      <c r="M2096" s="197"/>
      <c r="N2096" s="197"/>
      <c r="O2096" s="197"/>
      <c r="P2096" s="212"/>
    </row>
    <row r="2097" spans="3:16" x14ac:dyDescent="0.2">
      <c r="C2097" s="197"/>
      <c r="D2097" s="197"/>
      <c r="E2097" s="197"/>
      <c r="F2097" s="197"/>
      <c r="G2097" s="197"/>
      <c r="H2097" s="197"/>
      <c r="I2097" s="197"/>
      <c r="J2097" s="197"/>
      <c r="K2097" s="197"/>
      <c r="L2097" s="197"/>
      <c r="M2097" s="197"/>
      <c r="N2097" s="197"/>
      <c r="O2097" s="197"/>
      <c r="P2097" s="212"/>
    </row>
    <row r="2098" spans="3:16" x14ac:dyDescent="0.2">
      <c r="C2098" s="197"/>
      <c r="D2098" s="197"/>
      <c r="E2098" s="197"/>
      <c r="F2098" s="197"/>
      <c r="G2098" s="197"/>
      <c r="H2098" s="197"/>
      <c r="I2098" s="197"/>
      <c r="J2098" s="197"/>
      <c r="K2098" s="197"/>
      <c r="L2098" s="197"/>
      <c r="M2098" s="197"/>
      <c r="N2098" s="197"/>
      <c r="O2098" s="197"/>
      <c r="P2098" s="212"/>
    </row>
    <row r="2099" spans="3:16" x14ac:dyDescent="0.2">
      <c r="C2099" s="197"/>
      <c r="D2099" s="197"/>
      <c r="E2099" s="197"/>
      <c r="F2099" s="197"/>
      <c r="G2099" s="197"/>
      <c r="H2099" s="197"/>
      <c r="I2099" s="197"/>
      <c r="J2099" s="197"/>
      <c r="K2099" s="197"/>
      <c r="L2099" s="197"/>
      <c r="M2099" s="197"/>
      <c r="N2099" s="197"/>
      <c r="O2099" s="197"/>
      <c r="P2099" s="212"/>
    </row>
    <row r="2100" spans="3:16" x14ac:dyDescent="0.2">
      <c r="C2100" s="197"/>
      <c r="D2100" s="197"/>
      <c r="E2100" s="197"/>
      <c r="F2100" s="197"/>
      <c r="G2100" s="197"/>
      <c r="H2100" s="197"/>
      <c r="I2100" s="197"/>
      <c r="J2100" s="197"/>
      <c r="K2100" s="197"/>
      <c r="L2100" s="197"/>
      <c r="M2100" s="197"/>
      <c r="N2100" s="197"/>
      <c r="O2100" s="197"/>
      <c r="P2100" s="212"/>
    </row>
    <row r="2101" spans="3:16" x14ac:dyDescent="0.2">
      <c r="C2101" s="197"/>
      <c r="D2101" s="197"/>
      <c r="E2101" s="197"/>
      <c r="F2101" s="197"/>
      <c r="G2101" s="197"/>
      <c r="H2101" s="197"/>
      <c r="I2101" s="197"/>
      <c r="J2101" s="197"/>
      <c r="K2101" s="197"/>
      <c r="L2101" s="197"/>
      <c r="M2101" s="197"/>
      <c r="N2101" s="197"/>
      <c r="O2101" s="197"/>
      <c r="P2101" s="212"/>
    </row>
    <row r="2102" spans="3:16" x14ac:dyDescent="0.2">
      <c r="C2102" s="197"/>
      <c r="D2102" s="197"/>
      <c r="E2102" s="197"/>
      <c r="F2102" s="197"/>
      <c r="G2102" s="197"/>
      <c r="H2102" s="197"/>
      <c r="I2102" s="197"/>
      <c r="J2102" s="197"/>
      <c r="K2102" s="197"/>
      <c r="L2102" s="197"/>
      <c r="M2102" s="197"/>
      <c r="N2102" s="197"/>
      <c r="O2102" s="197"/>
      <c r="P2102" s="212"/>
    </row>
    <row r="2103" spans="3:16" x14ac:dyDescent="0.2">
      <c r="C2103" s="197"/>
      <c r="D2103" s="197"/>
      <c r="E2103" s="197"/>
      <c r="F2103" s="197"/>
      <c r="G2103" s="197"/>
      <c r="H2103" s="197"/>
      <c r="I2103" s="197"/>
      <c r="J2103" s="197"/>
      <c r="K2103" s="197"/>
      <c r="L2103" s="197"/>
      <c r="M2103" s="197"/>
      <c r="N2103" s="197"/>
      <c r="O2103" s="197"/>
      <c r="P2103" s="212"/>
    </row>
    <row r="2104" spans="3:16" x14ac:dyDescent="0.2">
      <c r="C2104" s="197"/>
      <c r="D2104" s="197"/>
      <c r="E2104" s="197"/>
      <c r="F2104" s="197"/>
      <c r="G2104" s="197"/>
      <c r="H2104" s="197"/>
      <c r="I2104" s="197"/>
      <c r="J2104" s="197"/>
      <c r="K2104" s="197"/>
      <c r="L2104" s="197"/>
      <c r="M2104" s="197"/>
      <c r="N2104" s="197"/>
      <c r="O2104" s="197"/>
      <c r="P2104" s="212"/>
    </row>
    <row r="2105" spans="3:16" x14ac:dyDescent="0.2">
      <c r="C2105" s="197"/>
      <c r="D2105" s="197"/>
      <c r="E2105" s="197"/>
      <c r="F2105" s="197"/>
      <c r="G2105" s="197"/>
      <c r="H2105" s="197"/>
      <c r="I2105" s="197"/>
      <c r="J2105" s="197"/>
      <c r="K2105" s="197"/>
      <c r="L2105" s="197"/>
      <c r="M2105" s="197"/>
      <c r="N2105" s="197"/>
      <c r="O2105" s="197"/>
      <c r="P2105" s="212"/>
    </row>
    <row r="2106" spans="3:16" x14ac:dyDescent="0.2">
      <c r="C2106" s="197"/>
      <c r="D2106" s="197"/>
      <c r="E2106" s="197"/>
      <c r="F2106" s="197"/>
      <c r="G2106" s="197"/>
      <c r="H2106" s="197"/>
      <c r="I2106" s="197"/>
      <c r="J2106" s="197"/>
      <c r="K2106" s="197"/>
      <c r="L2106" s="197"/>
      <c r="M2106" s="197"/>
      <c r="N2106" s="197"/>
      <c r="O2106" s="197"/>
      <c r="P2106" s="212"/>
    </row>
    <row r="2107" spans="3:16" x14ac:dyDescent="0.2">
      <c r="C2107" s="197"/>
      <c r="D2107" s="197"/>
      <c r="E2107" s="197"/>
      <c r="F2107" s="197"/>
      <c r="G2107" s="197"/>
      <c r="H2107" s="197"/>
      <c r="I2107" s="197"/>
      <c r="J2107" s="197"/>
      <c r="K2107" s="197"/>
      <c r="L2107" s="197"/>
      <c r="M2107" s="197"/>
      <c r="N2107" s="197"/>
      <c r="O2107" s="197"/>
      <c r="P2107" s="212"/>
    </row>
    <row r="2108" spans="3:16" x14ac:dyDescent="0.2">
      <c r="C2108" s="197"/>
      <c r="D2108" s="197"/>
      <c r="E2108" s="197"/>
      <c r="F2108" s="197"/>
      <c r="G2108" s="197"/>
      <c r="H2108" s="197"/>
      <c r="I2108" s="197"/>
      <c r="J2108" s="197"/>
      <c r="K2108" s="197"/>
      <c r="L2108" s="197"/>
      <c r="M2108" s="197"/>
      <c r="N2108" s="197"/>
      <c r="O2108" s="197"/>
      <c r="P2108" s="212"/>
    </row>
    <row r="2109" spans="3:16" x14ac:dyDescent="0.2">
      <c r="C2109" s="197"/>
      <c r="D2109" s="197"/>
      <c r="E2109" s="197"/>
      <c r="F2109" s="197"/>
      <c r="G2109" s="197"/>
      <c r="H2109" s="197"/>
      <c r="I2109" s="197"/>
      <c r="J2109" s="197"/>
      <c r="K2109" s="197"/>
      <c r="L2109" s="197"/>
      <c r="M2109" s="197"/>
      <c r="N2109" s="197"/>
      <c r="O2109" s="197"/>
      <c r="P2109" s="212"/>
    </row>
    <row r="2110" spans="3:16" x14ac:dyDescent="0.2">
      <c r="C2110" s="197"/>
      <c r="D2110" s="197"/>
      <c r="E2110" s="197"/>
      <c r="F2110" s="197"/>
      <c r="G2110" s="197"/>
      <c r="H2110" s="197"/>
      <c r="I2110" s="197"/>
      <c r="J2110" s="197"/>
      <c r="K2110" s="197"/>
      <c r="L2110" s="197"/>
      <c r="M2110" s="197"/>
      <c r="N2110" s="197"/>
      <c r="O2110" s="197"/>
      <c r="P2110" s="212"/>
    </row>
    <row r="2111" spans="3:16" x14ac:dyDescent="0.2">
      <c r="C2111" s="197"/>
      <c r="D2111" s="197"/>
      <c r="E2111" s="197"/>
      <c r="F2111" s="197"/>
      <c r="G2111" s="197"/>
      <c r="H2111" s="197"/>
      <c r="I2111" s="197"/>
      <c r="J2111" s="197"/>
      <c r="K2111" s="197"/>
      <c r="L2111" s="197"/>
      <c r="M2111" s="197"/>
      <c r="N2111" s="197"/>
      <c r="O2111" s="197"/>
      <c r="P2111" s="212"/>
    </row>
    <row r="2112" spans="3:16" x14ac:dyDescent="0.2">
      <c r="C2112" s="197"/>
      <c r="D2112" s="197"/>
      <c r="E2112" s="197"/>
      <c r="F2112" s="197"/>
      <c r="G2112" s="197"/>
      <c r="H2112" s="197"/>
      <c r="I2112" s="197"/>
      <c r="J2112" s="197"/>
      <c r="K2112" s="197"/>
      <c r="L2112" s="197"/>
      <c r="M2112" s="197"/>
      <c r="N2112" s="197"/>
      <c r="O2112" s="197"/>
      <c r="P2112" s="212"/>
    </row>
    <row r="2113" spans="3:16" x14ac:dyDescent="0.2">
      <c r="C2113" s="197"/>
      <c r="D2113" s="197"/>
      <c r="E2113" s="197"/>
      <c r="F2113" s="197"/>
      <c r="G2113" s="197"/>
      <c r="H2113" s="197"/>
      <c r="I2113" s="197"/>
      <c r="J2113" s="197"/>
      <c r="K2113" s="197"/>
      <c r="L2113" s="197"/>
      <c r="M2113" s="197"/>
      <c r="N2113" s="197"/>
      <c r="O2113" s="197"/>
      <c r="P2113" s="212"/>
    </row>
    <row r="2114" spans="3:16" x14ac:dyDescent="0.2">
      <c r="C2114" s="197"/>
      <c r="D2114" s="197"/>
      <c r="E2114" s="197"/>
      <c r="F2114" s="197"/>
      <c r="G2114" s="197"/>
      <c r="H2114" s="197"/>
      <c r="I2114" s="197"/>
      <c r="J2114" s="197"/>
      <c r="K2114" s="197"/>
      <c r="L2114" s="197"/>
      <c r="M2114" s="197"/>
      <c r="N2114" s="197"/>
      <c r="O2114" s="197"/>
      <c r="P2114" s="212"/>
    </row>
    <row r="2115" spans="3:16" x14ac:dyDescent="0.2">
      <c r="C2115" s="197"/>
      <c r="D2115" s="197"/>
      <c r="E2115" s="197"/>
      <c r="F2115" s="197"/>
      <c r="G2115" s="197"/>
      <c r="H2115" s="197"/>
      <c r="I2115" s="197"/>
      <c r="J2115" s="197"/>
      <c r="K2115" s="197"/>
      <c r="L2115" s="197"/>
      <c r="M2115" s="197"/>
      <c r="N2115" s="197"/>
      <c r="O2115" s="197"/>
      <c r="P2115" s="212"/>
    </row>
    <row r="2116" spans="3:16" x14ac:dyDescent="0.2">
      <c r="C2116" s="197"/>
      <c r="D2116" s="197"/>
      <c r="E2116" s="197"/>
      <c r="F2116" s="197"/>
      <c r="G2116" s="197"/>
      <c r="H2116" s="197"/>
      <c r="I2116" s="197"/>
      <c r="J2116" s="197"/>
      <c r="K2116" s="197"/>
      <c r="L2116" s="197"/>
      <c r="M2116" s="197"/>
      <c r="N2116" s="197"/>
      <c r="O2116" s="197"/>
      <c r="P2116" s="212"/>
    </row>
    <row r="2117" spans="3:16" x14ac:dyDescent="0.2">
      <c r="C2117" s="197"/>
      <c r="D2117" s="197"/>
      <c r="E2117" s="197"/>
      <c r="F2117" s="197"/>
      <c r="G2117" s="197"/>
      <c r="H2117" s="197"/>
      <c r="I2117" s="197"/>
      <c r="J2117" s="197"/>
      <c r="K2117" s="197"/>
      <c r="L2117" s="197"/>
      <c r="M2117" s="197"/>
      <c r="N2117" s="197"/>
      <c r="O2117" s="197"/>
      <c r="P2117" s="212"/>
    </row>
    <row r="2118" spans="3:16" x14ac:dyDescent="0.2">
      <c r="C2118" s="197"/>
      <c r="D2118" s="197"/>
      <c r="E2118" s="197"/>
      <c r="F2118" s="197"/>
      <c r="G2118" s="197"/>
      <c r="H2118" s="197"/>
      <c r="I2118" s="197"/>
      <c r="J2118" s="197"/>
      <c r="K2118" s="197"/>
      <c r="L2118" s="197"/>
      <c r="M2118" s="197"/>
      <c r="N2118" s="197"/>
      <c r="O2118" s="197"/>
      <c r="P2118" s="212"/>
    </row>
    <row r="2119" spans="3:16" x14ac:dyDescent="0.2">
      <c r="C2119" s="197"/>
      <c r="D2119" s="197"/>
      <c r="E2119" s="197"/>
      <c r="F2119" s="197"/>
      <c r="G2119" s="197"/>
      <c r="H2119" s="197"/>
      <c r="I2119" s="197"/>
      <c r="J2119" s="197"/>
      <c r="K2119" s="197"/>
      <c r="L2119" s="197"/>
      <c r="M2119" s="197"/>
      <c r="N2119" s="197"/>
      <c r="O2119" s="197"/>
      <c r="P2119" s="212"/>
    </row>
    <row r="2120" spans="3:16" x14ac:dyDescent="0.2">
      <c r="C2120" s="197"/>
      <c r="D2120" s="197"/>
      <c r="E2120" s="197"/>
      <c r="F2120" s="197"/>
      <c r="G2120" s="197"/>
      <c r="H2120" s="197"/>
      <c r="I2120" s="197"/>
      <c r="J2120" s="197"/>
      <c r="K2120" s="197"/>
      <c r="L2120" s="197"/>
      <c r="M2120" s="197"/>
      <c r="N2120" s="197"/>
      <c r="O2120" s="197"/>
      <c r="P2120" s="212"/>
    </row>
    <row r="2121" spans="3:16" x14ac:dyDescent="0.2">
      <c r="C2121" s="197"/>
      <c r="D2121" s="197"/>
      <c r="E2121" s="197"/>
      <c r="F2121" s="197"/>
      <c r="G2121" s="197"/>
      <c r="H2121" s="197"/>
      <c r="I2121" s="197"/>
      <c r="J2121" s="197"/>
      <c r="K2121" s="197"/>
      <c r="L2121" s="197"/>
      <c r="M2121" s="197"/>
      <c r="N2121" s="197"/>
      <c r="O2121" s="197"/>
      <c r="P2121" s="212"/>
    </row>
    <row r="2122" spans="3:16" x14ac:dyDescent="0.2">
      <c r="C2122" s="197"/>
      <c r="D2122" s="197"/>
      <c r="E2122" s="197"/>
      <c r="F2122" s="197"/>
      <c r="G2122" s="197"/>
      <c r="H2122" s="197"/>
      <c r="I2122" s="197"/>
      <c r="J2122" s="197"/>
      <c r="K2122" s="197"/>
      <c r="L2122" s="197"/>
      <c r="M2122" s="197"/>
      <c r="N2122" s="197"/>
      <c r="O2122" s="197"/>
      <c r="P2122" s="212"/>
    </row>
    <row r="2123" spans="3:16" x14ac:dyDescent="0.2">
      <c r="C2123" s="197"/>
      <c r="D2123" s="197"/>
      <c r="E2123" s="197"/>
      <c r="F2123" s="197"/>
      <c r="G2123" s="197"/>
      <c r="H2123" s="197"/>
      <c r="I2123" s="197"/>
      <c r="J2123" s="197"/>
      <c r="K2123" s="197"/>
      <c r="L2123" s="197"/>
      <c r="M2123" s="197"/>
      <c r="N2123" s="197"/>
      <c r="O2123" s="197"/>
      <c r="P2123" s="212"/>
    </row>
    <row r="2124" spans="3:16" x14ac:dyDescent="0.2">
      <c r="C2124" s="197"/>
      <c r="D2124" s="197"/>
      <c r="E2124" s="197"/>
      <c r="F2124" s="197"/>
      <c r="G2124" s="197"/>
      <c r="H2124" s="197"/>
      <c r="I2124" s="197"/>
      <c r="J2124" s="197"/>
      <c r="K2124" s="197"/>
      <c r="L2124" s="197"/>
      <c r="M2124" s="197"/>
      <c r="N2124" s="197"/>
      <c r="O2124" s="197"/>
      <c r="P2124" s="212"/>
    </row>
    <row r="2125" spans="3:16" x14ac:dyDescent="0.2">
      <c r="C2125" s="197"/>
      <c r="D2125" s="197"/>
      <c r="E2125" s="197"/>
      <c r="F2125" s="197"/>
      <c r="G2125" s="197"/>
      <c r="H2125" s="197"/>
      <c r="I2125" s="197"/>
      <c r="J2125" s="197"/>
      <c r="K2125" s="197"/>
      <c r="L2125" s="197"/>
      <c r="M2125" s="197"/>
      <c r="N2125" s="197"/>
      <c r="O2125" s="197"/>
      <c r="P2125" s="212"/>
    </row>
    <row r="2126" spans="3:16" x14ac:dyDescent="0.2">
      <c r="C2126" s="197"/>
      <c r="D2126" s="197"/>
      <c r="E2126" s="197"/>
      <c r="F2126" s="197"/>
      <c r="G2126" s="197"/>
      <c r="H2126" s="197"/>
      <c r="I2126" s="197"/>
      <c r="J2126" s="197"/>
      <c r="K2126" s="197"/>
      <c r="L2126" s="197"/>
      <c r="M2126" s="197"/>
      <c r="N2126" s="197"/>
      <c r="O2126" s="197"/>
      <c r="P2126" s="212"/>
    </row>
    <row r="2127" spans="3:16" x14ac:dyDescent="0.2">
      <c r="C2127" s="197"/>
      <c r="D2127" s="197"/>
      <c r="E2127" s="197"/>
      <c r="F2127" s="197"/>
      <c r="G2127" s="197"/>
      <c r="H2127" s="197"/>
      <c r="I2127" s="197"/>
      <c r="J2127" s="197"/>
      <c r="K2127" s="197"/>
      <c r="L2127" s="197"/>
      <c r="M2127" s="197"/>
      <c r="N2127" s="197"/>
      <c r="O2127" s="197"/>
      <c r="P2127" s="212"/>
    </row>
    <row r="2128" spans="3:16" x14ac:dyDescent="0.2">
      <c r="C2128" s="197"/>
      <c r="D2128" s="197"/>
      <c r="E2128" s="197"/>
      <c r="F2128" s="197"/>
      <c r="G2128" s="197"/>
      <c r="H2128" s="197"/>
      <c r="I2128" s="197"/>
      <c r="J2128" s="197"/>
      <c r="K2128" s="197"/>
      <c r="L2128" s="197"/>
      <c r="M2128" s="197"/>
      <c r="N2128" s="197"/>
      <c r="O2128" s="197"/>
      <c r="P2128" s="212"/>
    </row>
    <row r="2129" spans="3:16" x14ac:dyDescent="0.2">
      <c r="C2129" s="197"/>
      <c r="D2129" s="197"/>
      <c r="E2129" s="197"/>
      <c r="F2129" s="197"/>
      <c r="G2129" s="197"/>
      <c r="H2129" s="197"/>
      <c r="I2129" s="197"/>
      <c r="J2129" s="197"/>
      <c r="K2129" s="197"/>
      <c r="L2129" s="197"/>
      <c r="M2129" s="197"/>
      <c r="N2129" s="197"/>
      <c r="O2129" s="197"/>
      <c r="P2129" s="212"/>
    </row>
    <row r="2130" spans="3:16" x14ac:dyDescent="0.2">
      <c r="C2130" s="197"/>
      <c r="D2130" s="197"/>
      <c r="E2130" s="197"/>
      <c r="F2130" s="197"/>
      <c r="G2130" s="197"/>
      <c r="H2130" s="197"/>
      <c r="I2130" s="197"/>
      <c r="J2130" s="197"/>
      <c r="K2130" s="197"/>
      <c r="L2130" s="197"/>
      <c r="M2130" s="197"/>
      <c r="N2130" s="197"/>
      <c r="O2130" s="197"/>
      <c r="P2130" s="212"/>
    </row>
    <row r="2131" spans="3:16" x14ac:dyDescent="0.2">
      <c r="C2131" s="197"/>
      <c r="D2131" s="197"/>
      <c r="E2131" s="197"/>
      <c r="F2131" s="197"/>
      <c r="G2131" s="197"/>
      <c r="H2131" s="197"/>
      <c r="I2131" s="197"/>
      <c r="J2131" s="197"/>
      <c r="K2131" s="197"/>
      <c r="L2131" s="197"/>
      <c r="M2131" s="197"/>
      <c r="N2131" s="197"/>
      <c r="O2131" s="197"/>
      <c r="P2131" s="212"/>
    </row>
    <row r="2132" spans="3:16" x14ac:dyDescent="0.2">
      <c r="C2132" s="197"/>
      <c r="D2132" s="197"/>
      <c r="E2132" s="197"/>
      <c r="F2132" s="197"/>
      <c r="G2132" s="197"/>
      <c r="H2132" s="197"/>
      <c r="I2132" s="197"/>
      <c r="J2132" s="197"/>
      <c r="K2132" s="197"/>
      <c r="L2132" s="197"/>
      <c r="M2132" s="197"/>
      <c r="N2132" s="197"/>
      <c r="O2132" s="197"/>
      <c r="P2132" s="212"/>
    </row>
    <row r="2133" spans="3:16" x14ac:dyDescent="0.2">
      <c r="C2133" s="197"/>
      <c r="D2133" s="197"/>
      <c r="E2133" s="197"/>
      <c r="F2133" s="197"/>
      <c r="G2133" s="197"/>
      <c r="H2133" s="197"/>
      <c r="I2133" s="197"/>
      <c r="J2133" s="197"/>
      <c r="K2133" s="197"/>
      <c r="L2133" s="197"/>
      <c r="M2133" s="197"/>
      <c r="N2133" s="197"/>
      <c r="O2133" s="197"/>
      <c r="P2133" s="212"/>
    </row>
    <row r="2134" spans="3:16" x14ac:dyDescent="0.2">
      <c r="C2134" s="197"/>
      <c r="D2134" s="197"/>
      <c r="E2134" s="197"/>
      <c r="F2134" s="197"/>
      <c r="G2134" s="197"/>
      <c r="H2134" s="197"/>
      <c r="I2134" s="197"/>
      <c r="J2134" s="197"/>
      <c r="K2134" s="197"/>
      <c r="L2134" s="197"/>
      <c r="M2134" s="197"/>
      <c r="N2134" s="197"/>
      <c r="O2134" s="197"/>
      <c r="P2134" s="212"/>
    </row>
    <row r="2135" spans="3:16" x14ac:dyDescent="0.2">
      <c r="C2135" s="197"/>
      <c r="D2135" s="197"/>
      <c r="E2135" s="197"/>
      <c r="F2135" s="197"/>
      <c r="G2135" s="197"/>
      <c r="H2135" s="197"/>
      <c r="I2135" s="197"/>
      <c r="J2135" s="197"/>
      <c r="K2135" s="197"/>
      <c r="L2135" s="197"/>
      <c r="M2135" s="197"/>
      <c r="N2135" s="197"/>
      <c r="O2135" s="197"/>
      <c r="P2135" s="212"/>
    </row>
    <row r="2136" spans="3:16" x14ac:dyDescent="0.2">
      <c r="C2136" s="197"/>
      <c r="D2136" s="197"/>
      <c r="E2136" s="197"/>
      <c r="F2136" s="197"/>
      <c r="G2136" s="197"/>
      <c r="H2136" s="197"/>
      <c r="I2136" s="197"/>
      <c r="J2136" s="197"/>
      <c r="K2136" s="197"/>
      <c r="L2136" s="197"/>
      <c r="M2136" s="197"/>
      <c r="N2136" s="197"/>
      <c r="O2136" s="197"/>
      <c r="P2136" s="212"/>
    </row>
    <row r="2137" spans="3:16" x14ac:dyDescent="0.2">
      <c r="C2137" s="197"/>
      <c r="D2137" s="197"/>
      <c r="E2137" s="197"/>
      <c r="F2137" s="197"/>
      <c r="G2137" s="197"/>
      <c r="H2137" s="197"/>
      <c r="I2137" s="197"/>
      <c r="J2137" s="197"/>
      <c r="K2137" s="197"/>
      <c r="L2137" s="197"/>
      <c r="M2137" s="197"/>
      <c r="N2137" s="197"/>
      <c r="O2137" s="197"/>
      <c r="P2137" s="212"/>
    </row>
    <row r="2138" spans="3:16" x14ac:dyDescent="0.2">
      <c r="C2138" s="197"/>
      <c r="D2138" s="197"/>
      <c r="E2138" s="197"/>
      <c r="F2138" s="197"/>
      <c r="G2138" s="197"/>
      <c r="H2138" s="197"/>
      <c r="I2138" s="197"/>
      <c r="J2138" s="197"/>
      <c r="K2138" s="197"/>
      <c r="L2138" s="197"/>
      <c r="M2138" s="197"/>
      <c r="N2138" s="197"/>
      <c r="O2138" s="197"/>
      <c r="P2138" s="212"/>
    </row>
    <row r="2139" spans="3:16" x14ac:dyDescent="0.2">
      <c r="C2139" s="197"/>
      <c r="D2139" s="197"/>
      <c r="E2139" s="197"/>
      <c r="F2139" s="197"/>
      <c r="G2139" s="197"/>
      <c r="H2139" s="197"/>
      <c r="I2139" s="197"/>
      <c r="J2139" s="197"/>
      <c r="K2139" s="197"/>
      <c r="L2139" s="197"/>
      <c r="M2139" s="197"/>
      <c r="N2139" s="197"/>
      <c r="O2139" s="197"/>
      <c r="P2139" s="212"/>
    </row>
    <row r="2140" spans="3:16" x14ac:dyDescent="0.2">
      <c r="C2140" s="197"/>
      <c r="D2140" s="197"/>
      <c r="E2140" s="197"/>
      <c r="F2140" s="197"/>
      <c r="G2140" s="197"/>
      <c r="H2140" s="197"/>
      <c r="I2140" s="197"/>
      <c r="J2140" s="197"/>
      <c r="K2140" s="197"/>
      <c r="L2140" s="197"/>
      <c r="M2140" s="197"/>
      <c r="N2140" s="197"/>
      <c r="O2140" s="197"/>
      <c r="P2140" s="212"/>
    </row>
    <row r="2141" spans="3:16" x14ac:dyDescent="0.2">
      <c r="C2141" s="197"/>
      <c r="D2141" s="197"/>
      <c r="E2141" s="197"/>
      <c r="F2141" s="197"/>
      <c r="G2141" s="197"/>
      <c r="H2141" s="197"/>
      <c r="I2141" s="197"/>
      <c r="J2141" s="197"/>
      <c r="K2141" s="197"/>
      <c r="L2141" s="197"/>
      <c r="M2141" s="197"/>
      <c r="N2141" s="197"/>
      <c r="O2141" s="197"/>
      <c r="P2141" s="212"/>
    </row>
    <row r="2142" spans="3:16" x14ac:dyDescent="0.2">
      <c r="C2142" s="197"/>
      <c r="D2142" s="197"/>
      <c r="E2142" s="197"/>
      <c r="F2142" s="197"/>
      <c r="G2142" s="197"/>
      <c r="H2142" s="197"/>
      <c r="I2142" s="197"/>
      <c r="J2142" s="197"/>
      <c r="K2142" s="197"/>
      <c r="L2142" s="197"/>
      <c r="M2142" s="197"/>
      <c r="N2142" s="197"/>
      <c r="O2142" s="197"/>
      <c r="P2142" s="212"/>
    </row>
    <row r="2143" spans="3:16" x14ac:dyDescent="0.2">
      <c r="C2143" s="197"/>
      <c r="D2143" s="197"/>
      <c r="E2143" s="197"/>
      <c r="F2143" s="197"/>
      <c r="G2143" s="197"/>
      <c r="H2143" s="197"/>
      <c r="I2143" s="197"/>
      <c r="J2143" s="197"/>
      <c r="K2143" s="197"/>
      <c r="L2143" s="197"/>
      <c r="M2143" s="197"/>
      <c r="N2143" s="197"/>
      <c r="O2143" s="197"/>
      <c r="P2143" s="212"/>
    </row>
    <row r="2144" spans="3:16" x14ac:dyDescent="0.2">
      <c r="C2144" s="197"/>
      <c r="D2144" s="197"/>
      <c r="E2144" s="197"/>
      <c r="F2144" s="197"/>
      <c r="G2144" s="197"/>
      <c r="H2144" s="197"/>
      <c r="I2144" s="197"/>
      <c r="J2144" s="197"/>
      <c r="K2144" s="197"/>
      <c r="L2144" s="197"/>
      <c r="M2144" s="197"/>
      <c r="N2144" s="197"/>
      <c r="O2144" s="197"/>
      <c r="P2144" s="212"/>
    </row>
    <row r="2145" spans="3:16" x14ac:dyDescent="0.2">
      <c r="C2145" s="197"/>
      <c r="D2145" s="197"/>
      <c r="E2145" s="197"/>
      <c r="F2145" s="197"/>
      <c r="G2145" s="197"/>
      <c r="H2145" s="197"/>
      <c r="I2145" s="197"/>
      <c r="J2145" s="197"/>
      <c r="K2145" s="197"/>
      <c r="L2145" s="197"/>
      <c r="M2145" s="197"/>
      <c r="N2145" s="197"/>
      <c r="O2145" s="197"/>
      <c r="P2145" s="212"/>
    </row>
    <row r="2146" spans="3:16" x14ac:dyDescent="0.2">
      <c r="C2146" s="197"/>
      <c r="D2146" s="197"/>
      <c r="E2146" s="197"/>
      <c r="F2146" s="197"/>
      <c r="G2146" s="197"/>
      <c r="H2146" s="197"/>
      <c r="I2146" s="197"/>
      <c r="J2146" s="197"/>
      <c r="K2146" s="197"/>
      <c r="L2146" s="197"/>
      <c r="M2146" s="197"/>
      <c r="N2146" s="197"/>
      <c r="O2146" s="197"/>
      <c r="P2146" s="212"/>
    </row>
    <row r="2147" spans="3:16" x14ac:dyDescent="0.2">
      <c r="C2147" s="197"/>
      <c r="D2147" s="197"/>
      <c r="E2147" s="197"/>
      <c r="F2147" s="197"/>
      <c r="G2147" s="197"/>
      <c r="H2147" s="197"/>
      <c r="I2147" s="197"/>
      <c r="J2147" s="197"/>
      <c r="K2147" s="197"/>
      <c r="L2147" s="197"/>
      <c r="M2147" s="197"/>
      <c r="N2147" s="197"/>
      <c r="O2147" s="197"/>
      <c r="P2147" s="212"/>
    </row>
    <row r="2148" spans="3:16" x14ac:dyDescent="0.2">
      <c r="C2148" s="197"/>
      <c r="D2148" s="197"/>
      <c r="E2148" s="197"/>
      <c r="F2148" s="197"/>
      <c r="G2148" s="197"/>
      <c r="H2148" s="197"/>
      <c r="I2148" s="197"/>
      <c r="J2148" s="197"/>
      <c r="K2148" s="197"/>
      <c r="L2148" s="197"/>
      <c r="M2148" s="197"/>
      <c r="N2148" s="197"/>
      <c r="O2148" s="197"/>
      <c r="P2148" s="212"/>
    </row>
    <row r="2149" spans="3:16" x14ac:dyDescent="0.2">
      <c r="C2149" s="197"/>
      <c r="D2149" s="197"/>
      <c r="E2149" s="197"/>
      <c r="F2149" s="197"/>
      <c r="G2149" s="197"/>
      <c r="H2149" s="197"/>
      <c r="I2149" s="197"/>
      <c r="J2149" s="197"/>
      <c r="K2149" s="197"/>
      <c r="L2149" s="197"/>
      <c r="M2149" s="197"/>
      <c r="N2149" s="197"/>
      <c r="O2149" s="197"/>
      <c r="P2149" s="212"/>
    </row>
    <row r="2150" spans="3:16" x14ac:dyDescent="0.2">
      <c r="C2150" s="197"/>
      <c r="D2150" s="197"/>
      <c r="E2150" s="197"/>
      <c r="F2150" s="197"/>
      <c r="G2150" s="197"/>
      <c r="H2150" s="197"/>
      <c r="I2150" s="197"/>
      <c r="J2150" s="197"/>
      <c r="K2150" s="197"/>
      <c r="L2150" s="197"/>
      <c r="M2150" s="197"/>
      <c r="N2150" s="197"/>
      <c r="O2150" s="197"/>
      <c r="P2150" s="212"/>
    </row>
    <row r="2151" spans="3:16" x14ac:dyDescent="0.2">
      <c r="C2151" s="197"/>
      <c r="D2151" s="197"/>
      <c r="E2151" s="197"/>
      <c r="F2151" s="197"/>
      <c r="G2151" s="197"/>
      <c r="H2151" s="197"/>
      <c r="I2151" s="197"/>
      <c r="J2151" s="197"/>
      <c r="K2151" s="197"/>
      <c r="L2151" s="197"/>
      <c r="M2151" s="197"/>
      <c r="N2151" s="197"/>
      <c r="O2151" s="197"/>
      <c r="P2151" s="212"/>
    </row>
    <row r="2152" spans="3:16" x14ac:dyDescent="0.2">
      <c r="C2152" s="197"/>
      <c r="D2152" s="197"/>
      <c r="E2152" s="197"/>
      <c r="F2152" s="197"/>
      <c r="G2152" s="197"/>
      <c r="H2152" s="197"/>
      <c r="I2152" s="197"/>
      <c r="J2152" s="197"/>
      <c r="K2152" s="197"/>
      <c r="L2152" s="197"/>
      <c r="M2152" s="197"/>
      <c r="N2152" s="197"/>
      <c r="O2152" s="197"/>
      <c r="P2152" s="212"/>
    </row>
    <row r="2153" spans="3:16" x14ac:dyDescent="0.2">
      <c r="C2153" s="197"/>
      <c r="D2153" s="197"/>
      <c r="E2153" s="197"/>
      <c r="F2153" s="197"/>
      <c r="G2153" s="197"/>
      <c r="H2153" s="197"/>
      <c r="I2153" s="197"/>
      <c r="J2153" s="197"/>
      <c r="K2153" s="197"/>
      <c r="L2153" s="197"/>
      <c r="M2153" s="197"/>
      <c r="N2153" s="197"/>
      <c r="O2153" s="197"/>
      <c r="P2153" s="212"/>
    </row>
    <row r="2154" spans="3:16" x14ac:dyDescent="0.2">
      <c r="C2154" s="197"/>
      <c r="D2154" s="197"/>
      <c r="E2154" s="197"/>
      <c r="F2154" s="197"/>
      <c r="G2154" s="197"/>
      <c r="H2154" s="197"/>
      <c r="I2154" s="197"/>
      <c r="J2154" s="197"/>
      <c r="K2154" s="197"/>
      <c r="L2154" s="197"/>
      <c r="M2154" s="197"/>
      <c r="N2154" s="197"/>
      <c r="O2154" s="197"/>
      <c r="P2154" s="212"/>
    </row>
    <row r="2155" spans="3:16" x14ac:dyDescent="0.2">
      <c r="C2155" s="197"/>
      <c r="D2155" s="197"/>
      <c r="E2155" s="197"/>
      <c r="F2155" s="197"/>
      <c r="G2155" s="197"/>
      <c r="H2155" s="197"/>
      <c r="I2155" s="197"/>
      <c r="J2155" s="197"/>
      <c r="K2155" s="197"/>
      <c r="L2155" s="197"/>
      <c r="M2155" s="197"/>
      <c r="N2155" s="197"/>
      <c r="O2155" s="197"/>
      <c r="P2155" s="212"/>
    </row>
    <row r="2156" spans="3:16" x14ac:dyDescent="0.2">
      <c r="C2156" s="197"/>
      <c r="D2156" s="197"/>
      <c r="E2156" s="197"/>
      <c r="F2156" s="197"/>
      <c r="G2156" s="197"/>
      <c r="H2156" s="197"/>
      <c r="I2156" s="197"/>
      <c r="J2156" s="197"/>
      <c r="K2156" s="197"/>
      <c r="L2156" s="197"/>
      <c r="M2156" s="197"/>
      <c r="N2156" s="197"/>
      <c r="O2156" s="197"/>
      <c r="P2156" s="212"/>
    </row>
    <row r="2157" spans="3:16" x14ac:dyDescent="0.2">
      <c r="C2157" s="197"/>
      <c r="D2157" s="197"/>
      <c r="E2157" s="197"/>
      <c r="F2157" s="197"/>
      <c r="G2157" s="197"/>
      <c r="H2157" s="197"/>
      <c r="I2157" s="197"/>
      <c r="J2157" s="197"/>
      <c r="K2157" s="197"/>
      <c r="L2157" s="197"/>
      <c r="M2157" s="197"/>
      <c r="N2157" s="197"/>
      <c r="O2157" s="197"/>
      <c r="P2157" s="212"/>
    </row>
    <row r="2158" spans="3:16" x14ac:dyDescent="0.2">
      <c r="C2158" s="197"/>
      <c r="D2158" s="197"/>
      <c r="E2158" s="197"/>
      <c r="F2158" s="197"/>
      <c r="G2158" s="197"/>
      <c r="H2158" s="197"/>
      <c r="I2158" s="197"/>
      <c r="J2158" s="197"/>
      <c r="K2158" s="197"/>
      <c r="L2158" s="197"/>
      <c r="M2158" s="197"/>
      <c r="N2158" s="197"/>
      <c r="O2158" s="197"/>
      <c r="P2158" s="212"/>
    </row>
    <row r="2159" spans="3:16" x14ac:dyDescent="0.2">
      <c r="C2159" s="197"/>
      <c r="D2159" s="197"/>
      <c r="E2159" s="197"/>
      <c r="F2159" s="197"/>
      <c r="G2159" s="197"/>
      <c r="H2159" s="197"/>
      <c r="I2159" s="197"/>
      <c r="J2159" s="197"/>
      <c r="K2159" s="197"/>
      <c r="L2159" s="197"/>
      <c r="M2159" s="197"/>
      <c r="N2159" s="197"/>
      <c r="O2159" s="197"/>
      <c r="P2159" s="212"/>
    </row>
    <row r="2160" spans="3:16" x14ac:dyDescent="0.2">
      <c r="C2160" s="197"/>
      <c r="D2160" s="197"/>
      <c r="E2160" s="197"/>
      <c r="F2160" s="197"/>
      <c r="G2160" s="197"/>
      <c r="H2160" s="197"/>
      <c r="I2160" s="197"/>
      <c r="J2160" s="197"/>
      <c r="K2160" s="197"/>
      <c r="L2160" s="197"/>
      <c r="M2160" s="197"/>
      <c r="N2160" s="197"/>
      <c r="O2160" s="197"/>
      <c r="P2160" s="212"/>
    </row>
    <row r="2161" spans="3:16" x14ac:dyDescent="0.2">
      <c r="C2161" s="197"/>
      <c r="D2161" s="197"/>
      <c r="E2161" s="197"/>
      <c r="F2161" s="197"/>
      <c r="G2161" s="197"/>
      <c r="H2161" s="197"/>
      <c r="I2161" s="197"/>
      <c r="J2161" s="197"/>
      <c r="K2161" s="197"/>
      <c r="L2161" s="197"/>
      <c r="M2161" s="197"/>
      <c r="N2161" s="197"/>
      <c r="O2161" s="197"/>
      <c r="P2161" s="212"/>
    </row>
    <row r="2162" spans="3:16" x14ac:dyDescent="0.2">
      <c r="C2162" s="197"/>
      <c r="D2162" s="197"/>
      <c r="E2162" s="197"/>
      <c r="F2162" s="197"/>
      <c r="G2162" s="197"/>
      <c r="H2162" s="197"/>
      <c r="I2162" s="197"/>
      <c r="J2162" s="197"/>
      <c r="K2162" s="197"/>
      <c r="L2162" s="197"/>
      <c r="M2162" s="197"/>
      <c r="N2162" s="197"/>
      <c r="O2162" s="197"/>
      <c r="P2162" s="212"/>
    </row>
    <row r="2163" spans="3:16" x14ac:dyDescent="0.2">
      <c r="C2163" s="197"/>
      <c r="D2163" s="197"/>
      <c r="E2163" s="197"/>
      <c r="F2163" s="197"/>
      <c r="G2163" s="197"/>
      <c r="H2163" s="197"/>
      <c r="I2163" s="197"/>
      <c r="J2163" s="197"/>
      <c r="K2163" s="197"/>
      <c r="L2163" s="197"/>
      <c r="M2163" s="197"/>
      <c r="N2163" s="197"/>
      <c r="O2163" s="197"/>
      <c r="P2163" s="212"/>
    </row>
    <row r="2164" spans="3:16" x14ac:dyDescent="0.2">
      <c r="C2164" s="197"/>
      <c r="D2164" s="197"/>
      <c r="E2164" s="197"/>
      <c r="F2164" s="197"/>
      <c r="G2164" s="197"/>
      <c r="H2164" s="197"/>
      <c r="I2164" s="197"/>
      <c r="J2164" s="197"/>
      <c r="K2164" s="197"/>
      <c r="L2164" s="197"/>
      <c r="M2164" s="197"/>
      <c r="N2164" s="197"/>
      <c r="O2164" s="197"/>
      <c r="P2164" s="212"/>
    </row>
    <row r="2165" spans="3:16" x14ac:dyDescent="0.2">
      <c r="C2165" s="197"/>
      <c r="D2165" s="197"/>
      <c r="E2165" s="197"/>
      <c r="F2165" s="197"/>
      <c r="G2165" s="197"/>
      <c r="H2165" s="197"/>
      <c r="I2165" s="197"/>
      <c r="J2165" s="197"/>
      <c r="K2165" s="197"/>
      <c r="L2165" s="197"/>
      <c r="M2165" s="197"/>
      <c r="N2165" s="197"/>
      <c r="O2165" s="197"/>
      <c r="P2165" s="212"/>
    </row>
    <row r="2166" spans="3:16" x14ac:dyDescent="0.2">
      <c r="C2166" s="197"/>
      <c r="D2166" s="197"/>
      <c r="E2166" s="197"/>
      <c r="F2166" s="197"/>
      <c r="G2166" s="197"/>
      <c r="H2166" s="197"/>
      <c r="I2166" s="197"/>
      <c r="J2166" s="197"/>
      <c r="K2166" s="197"/>
      <c r="L2166" s="197"/>
      <c r="M2166" s="197"/>
      <c r="N2166" s="197"/>
      <c r="O2166" s="197"/>
      <c r="P2166" s="212"/>
    </row>
    <row r="2167" spans="3:16" x14ac:dyDescent="0.2">
      <c r="C2167" s="197"/>
      <c r="D2167" s="197"/>
      <c r="E2167" s="197"/>
      <c r="F2167" s="197"/>
      <c r="G2167" s="197"/>
      <c r="H2167" s="197"/>
      <c r="I2167" s="197"/>
      <c r="J2167" s="197"/>
      <c r="K2167" s="197"/>
      <c r="L2167" s="197"/>
      <c r="M2167" s="197"/>
      <c r="N2167" s="197"/>
      <c r="O2167" s="197"/>
      <c r="P2167" s="212"/>
    </row>
    <row r="2168" spans="3:16" x14ac:dyDescent="0.2">
      <c r="C2168" s="197"/>
      <c r="D2168" s="197"/>
      <c r="E2168" s="197"/>
      <c r="F2168" s="197"/>
      <c r="G2168" s="197"/>
      <c r="H2168" s="197"/>
      <c r="I2168" s="197"/>
      <c r="J2168" s="197"/>
      <c r="K2168" s="197"/>
      <c r="L2168" s="197"/>
      <c r="M2168" s="197"/>
      <c r="N2168" s="197"/>
      <c r="O2168" s="197"/>
      <c r="P2168" s="212"/>
    </row>
    <row r="2169" spans="3:16" x14ac:dyDescent="0.2">
      <c r="C2169" s="197"/>
      <c r="D2169" s="197"/>
      <c r="E2169" s="197"/>
      <c r="F2169" s="197"/>
      <c r="G2169" s="197"/>
      <c r="H2169" s="197"/>
      <c r="I2169" s="197"/>
      <c r="J2169" s="197"/>
      <c r="K2169" s="197"/>
      <c r="L2169" s="197"/>
      <c r="M2169" s="197"/>
      <c r="N2169" s="197"/>
      <c r="O2169" s="197"/>
      <c r="P2169" s="212"/>
    </row>
    <row r="2170" spans="3:16" x14ac:dyDescent="0.2">
      <c r="C2170" s="197"/>
      <c r="D2170" s="197"/>
      <c r="E2170" s="197"/>
      <c r="F2170" s="197"/>
      <c r="G2170" s="197"/>
      <c r="H2170" s="197"/>
      <c r="I2170" s="197"/>
      <c r="J2170" s="197"/>
      <c r="K2170" s="197"/>
      <c r="L2170" s="197"/>
      <c r="M2170" s="197"/>
      <c r="N2170" s="197"/>
      <c r="O2170" s="197"/>
      <c r="P2170" s="212"/>
    </row>
    <row r="2171" spans="3:16" x14ac:dyDescent="0.2">
      <c r="C2171" s="197"/>
      <c r="D2171" s="197"/>
      <c r="E2171" s="197"/>
      <c r="F2171" s="197"/>
      <c r="G2171" s="197"/>
      <c r="H2171" s="197"/>
      <c r="I2171" s="197"/>
      <c r="J2171" s="197"/>
      <c r="K2171" s="197"/>
      <c r="L2171" s="197"/>
      <c r="M2171" s="197"/>
      <c r="N2171" s="197"/>
      <c r="O2171" s="197"/>
      <c r="P2171" s="212"/>
    </row>
    <row r="2172" spans="3:16" x14ac:dyDescent="0.2">
      <c r="C2172" s="197"/>
      <c r="D2172" s="197"/>
      <c r="E2172" s="197"/>
      <c r="F2172" s="197"/>
      <c r="G2172" s="197"/>
      <c r="H2172" s="197"/>
      <c r="I2172" s="197"/>
      <c r="J2172" s="197"/>
      <c r="K2172" s="197"/>
      <c r="L2172" s="197"/>
      <c r="M2172" s="197"/>
      <c r="N2172" s="197"/>
      <c r="O2172" s="197"/>
      <c r="P2172" s="212"/>
    </row>
    <row r="2173" spans="3:16" x14ac:dyDescent="0.2">
      <c r="C2173" s="197"/>
      <c r="D2173" s="197"/>
      <c r="E2173" s="197"/>
      <c r="F2173" s="197"/>
      <c r="G2173" s="197"/>
      <c r="H2173" s="197"/>
      <c r="I2173" s="197"/>
      <c r="J2173" s="197"/>
      <c r="K2173" s="197"/>
      <c r="L2173" s="197"/>
      <c r="M2173" s="197"/>
      <c r="N2173" s="197"/>
      <c r="O2173" s="197"/>
      <c r="P2173" s="212"/>
    </row>
    <row r="2174" spans="3:16" x14ac:dyDescent="0.2">
      <c r="C2174" s="197"/>
      <c r="D2174" s="197"/>
      <c r="E2174" s="197"/>
      <c r="F2174" s="197"/>
      <c r="G2174" s="197"/>
      <c r="H2174" s="197"/>
      <c r="I2174" s="197"/>
      <c r="J2174" s="197"/>
      <c r="K2174" s="197"/>
      <c r="L2174" s="197"/>
      <c r="M2174" s="197"/>
      <c r="N2174" s="197"/>
      <c r="O2174" s="197"/>
      <c r="P2174" s="212"/>
    </row>
    <row r="2175" spans="3:16" x14ac:dyDescent="0.2">
      <c r="C2175" s="197"/>
      <c r="D2175" s="197"/>
      <c r="E2175" s="197"/>
      <c r="F2175" s="197"/>
      <c r="G2175" s="197"/>
      <c r="H2175" s="197"/>
      <c r="I2175" s="197"/>
      <c r="J2175" s="197"/>
      <c r="K2175" s="197"/>
      <c r="L2175" s="197"/>
      <c r="M2175" s="197"/>
      <c r="N2175" s="197"/>
      <c r="O2175" s="197"/>
      <c r="P2175" s="212"/>
    </row>
    <row r="2176" spans="3:16" x14ac:dyDescent="0.2">
      <c r="C2176" s="197"/>
      <c r="D2176" s="197"/>
      <c r="E2176" s="197"/>
      <c r="F2176" s="197"/>
      <c r="G2176" s="197"/>
      <c r="H2176" s="197"/>
      <c r="I2176" s="197"/>
      <c r="J2176" s="197"/>
      <c r="K2176" s="197"/>
      <c r="L2176" s="197"/>
      <c r="M2176" s="197"/>
      <c r="N2176" s="197"/>
      <c r="O2176" s="197"/>
      <c r="P2176" s="212"/>
    </row>
    <row r="2177" spans="3:16" x14ac:dyDescent="0.2">
      <c r="C2177" s="197"/>
      <c r="D2177" s="197"/>
      <c r="E2177" s="197"/>
      <c r="F2177" s="197"/>
      <c r="G2177" s="197"/>
      <c r="H2177" s="197"/>
      <c r="I2177" s="197"/>
      <c r="J2177" s="197"/>
      <c r="K2177" s="197"/>
      <c r="L2177" s="197"/>
      <c r="M2177" s="197"/>
      <c r="N2177" s="197"/>
      <c r="O2177" s="197"/>
      <c r="P2177" s="212"/>
    </row>
    <row r="2178" spans="3:16" x14ac:dyDescent="0.2">
      <c r="C2178" s="197"/>
      <c r="D2178" s="197"/>
      <c r="E2178" s="197"/>
      <c r="F2178" s="197"/>
      <c r="G2178" s="197"/>
      <c r="H2178" s="197"/>
      <c r="I2178" s="197"/>
      <c r="J2178" s="197"/>
      <c r="K2178" s="197"/>
      <c r="L2178" s="197"/>
      <c r="M2178" s="197"/>
      <c r="N2178" s="197"/>
      <c r="O2178" s="197"/>
      <c r="P2178" s="212"/>
    </row>
    <row r="2179" spans="3:16" x14ac:dyDescent="0.2">
      <c r="C2179" s="197"/>
      <c r="D2179" s="197"/>
      <c r="E2179" s="197"/>
      <c r="F2179" s="197"/>
      <c r="G2179" s="197"/>
      <c r="H2179" s="197"/>
      <c r="I2179" s="197"/>
      <c r="J2179" s="197"/>
      <c r="K2179" s="197"/>
      <c r="L2179" s="197"/>
      <c r="M2179" s="197"/>
      <c r="N2179" s="197"/>
      <c r="O2179" s="197"/>
      <c r="P2179" s="212"/>
    </row>
    <row r="2180" spans="3:16" x14ac:dyDescent="0.2">
      <c r="C2180" s="197"/>
      <c r="D2180" s="197"/>
      <c r="E2180" s="197"/>
      <c r="F2180" s="197"/>
      <c r="G2180" s="197"/>
      <c r="H2180" s="197"/>
      <c r="I2180" s="197"/>
      <c r="J2180" s="197"/>
      <c r="K2180" s="197"/>
      <c r="L2180" s="197"/>
      <c r="M2180" s="197"/>
      <c r="N2180" s="197"/>
      <c r="O2180" s="197"/>
      <c r="P2180" s="212"/>
    </row>
    <row r="2181" spans="3:16" x14ac:dyDescent="0.2">
      <c r="C2181" s="197"/>
      <c r="D2181" s="197"/>
      <c r="E2181" s="197"/>
      <c r="F2181" s="197"/>
      <c r="G2181" s="197"/>
      <c r="H2181" s="197"/>
      <c r="I2181" s="197"/>
      <c r="J2181" s="197"/>
      <c r="K2181" s="197"/>
      <c r="L2181" s="197"/>
      <c r="M2181" s="197"/>
      <c r="N2181" s="197"/>
      <c r="O2181" s="197"/>
      <c r="P2181" s="212"/>
    </row>
    <row r="2182" spans="3:16" x14ac:dyDescent="0.2">
      <c r="C2182" s="197"/>
      <c r="D2182" s="197"/>
      <c r="E2182" s="197"/>
      <c r="F2182" s="197"/>
      <c r="G2182" s="197"/>
      <c r="H2182" s="197"/>
      <c r="I2182" s="197"/>
      <c r="J2182" s="197"/>
      <c r="K2182" s="197"/>
      <c r="L2182" s="197"/>
      <c r="M2182" s="197"/>
      <c r="N2182" s="197"/>
      <c r="O2182" s="197"/>
      <c r="P2182" s="212"/>
    </row>
    <row r="2183" spans="3:16" x14ac:dyDescent="0.2">
      <c r="C2183" s="197"/>
      <c r="D2183" s="197"/>
      <c r="E2183" s="197"/>
      <c r="F2183" s="197"/>
      <c r="G2183" s="197"/>
      <c r="H2183" s="197"/>
      <c r="I2183" s="197"/>
      <c r="J2183" s="197"/>
      <c r="K2183" s="197"/>
      <c r="L2183" s="197"/>
      <c r="M2183" s="197"/>
      <c r="N2183" s="197"/>
      <c r="O2183" s="197"/>
      <c r="P2183" s="212"/>
    </row>
    <row r="2184" spans="3:16" x14ac:dyDescent="0.2">
      <c r="C2184" s="197"/>
      <c r="D2184" s="197"/>
      <c r="E2184" s="197"/>
      <c r="F2184" s="197"/>
      <c r="G2184" s="197"/>
      <c r="H2184" s="197"/>
      <c r="I2184" s="197"/>
      <c r="J2184" s="197"/>
      <c r="K2184" s="197"/>
      <c r="L2184" s="197"/>
      <c r="M2184" s="197"/>
      <c r="N2184" s="197"/>
      <c r="O2184" s="197"/>
      <c r="P2184" s="212"/>
    </row>
    <row r="2185" spans="3:16" x14ac:dyDescent="0.2">
      <c r="C2185" s="197"/>
      <c r="D2185" s="197"/>
      <c r="E2185" s="197"/>
      <c r="F2185" s="197"/>
      <c r="G2185" s="197"/>
      <c r="H2185" s="197"/>
      <c r="I2185" s="197"/>
      <c r="J2185" s="197"/>
      <c r="K2185" s="197"/>
      <c r="L2185" s="197"/>
      <c r="M2185" s="197"/>
      <c r="N2185" s="197"/>
      <c r="O2185" s="197"/>
      <c r="P2185" s="212"/>
    </row>
    <row r="2186" spans="3:16" x14ac:dyDescent="0.2">
      <c r="C2186" s="197"/>
      <c r="D2186" s="197"/>
      <c r="E2186" s="197"/>
      <c r="F2186" s="197"/>
      <c r="G2186" s="197"/>
      <c r="H2186" s="197"/>
      <c r="I2186" s="197"/>
      <c r="J2186" s="197"/>
      <c r="K2186" s="197"/>
      <c r="L2186" s="197"/>
      <c r="M2186" s="197"/>
      <c r="N2186" s="197"/>
      <c r="O2186" s="197"/>
      <c r="P2186" s="212"/>
    </row>
    <row r="2187" spans="3:16" x14ac:dyDescent="0.2">
      <c r="C2187" s="197"/>
      <c r="D2187" s="197"/>
      <c r="E2187" s="197"/>
      <c r="F2187" s="197"/>
      <c r="G2187" s="197"/>
      <c r="H2187" s="197"/>
      <c r="I2187" s="197"/>
      <c r="J2187" s="197"/>
      <c r="K2187" s="197"/>
      <c r="L2187" s="197"/>
      <c r="M2187" s="197"/>
      <c r="N2187" s="197"/>
      <c r="O2187" s="197"/>
      <c r="P2187" s="212"/>
    </row>
    <row r="2188" spans="3:16" x14ac:dyDescent="0.2">
      <c r="C2188" s="197"/>
      <c r="D2188" s="197"/>
      <c r="E2188" s="197"/>
      <c r="F2188" s="197"/>
      <c r="G2188" s="197"/>
      <c r="H2188" s="197"/>
      <c r="I2188" s="197"/>
      <c r="J2188" s="197"/>
      <c r="K2188" s="197"/>
      <c r="L2188" s="197"/>
      <c r="M2188" s="197"/>
      <c r="N2188" s="197"/>
      <c r="O2188" s="197"/>
      <c r="P2188" s="212"/>
    </row>
    <row r="2189" spans="3:16" x14ac:dyDescent="0.2">
      <c r="C2189" s="197"/>
      <c r="D2189" s="197"/>
      <c r="E2189" s="197"/>
      <c r="F2189" s="197"/>
      <c r="G2189" s="197"/>
      <c r="H2189" s="197"/>
      <c r="I2189" s="197"/>
      <c r="J2189" s="197"/>
      <c r="K2189" s="197"/>
      <c r="L2189" s="197"/>
      <c r="M2189" s="197"/>
      <c r="N2189" s="197"/>
      <c r="O2189" s="197"/>
      <c r="P2189" s="212"/>
    </row>
    <row r="2190" spans="3:16" x14ac:dyDescent="0.2">
      <c r="C2190" s="197"/>
      <c r="D2190" s="197"/>
      <c r="E2190" s="197"/>
      <c r="F2190" s="197"/>
      <c r="G2190" s="197"/>
      <c r="H2190" s="197"/>
      <c r="I2190" s="197"/>
      <c r="J2190" s="197"/>
      <c r="K2190" s="197"/>
      <c r="L2190" s="197"/>
      <c r="M2190" s="197"/>
      <c r="N2190" s="197"/>
      <c r="O2190" s="197"/>
      <c r="P2190" s="212"/>
    </row>
    <row r="2191" spans="3:16" x14ac:dyDescent="0.2">
      <c r="C2191" s="197"/>
      <c r="D2191" s="197"/>
      <c r="E2191" s="197"/>
      <c r="F2191" s="197"/>
      <c r="G2191" s="197"/>
      <c r="H2191" s="197"/>
      <c r="I2191" s="197"/>
      <c r="J2191" s="197"/>
      <c r="K2191" s="197"/>
      <c r="L2191" s="197"/>
      <c r="M2191" s="197"/>
      <c r="N2191" s="197"/>
      <c r="O2191" s="197"/>
      <c r="P2191" s="212"/>
    </row>
    <row r="2192" spans="3:16" x14ac:dyDescent="0.2">
      <c r="C2192" s="197"/>
      <c r="D2192" s="197"/>
      <c r="E2192" s="197"/>
      <c r="F2192" s="197"/>
      <c r="G2192" s="197"/>
      <c r="H2192" s="197"/>
      <c r="I2192" s="197"/>
      <c r="J2192" s="197"/>
      <c r="K2192" s="197"/>
      <c r="L2192" s="197"/>
      <c r="M2192" s="197"/>
      <c r="N2192" s="197"/>
      <c r="O2192" s="197"/>
      <c r="P2192" s="212"/>
    </row>
    <row r="2193" spans="3:16" x14ac:dyDescent="0.2">
      <c r="C2193" s="197"/>
      <c r="D2193" s="197"/>
      <c r="E2193" s="197"/>
      <c r="F2193" s="197"/>
      <c r="G2193" s="197"/>
      <c r="H2193" s="197"/>
      <c r="I2193" s="197"/>
      <c r="J2193" s="197"/>
      <c r="K2193" s="197"/>
      <c r="L2193" s="197"/>
      <c r="M2193" s="197"/>
      <c r="N2193" s="197"/>
      <c r="O2193" s="197"/>
      <c r="P2193" s="212"/>
    </row>
    <row r="2194" spans="3:16" x14ac:dyDescent="0.2">
      <c r="C2194" s="197"/>
      <c r="D2194" s="197"/>
      <c r="E2194" s="197"/>
      <c r="F2194" s="197"/>
      <c r="G2194" s="197"/>
      <c r="H2194" s="197"/>
      <c r="I2194" s="197"/>
      <c r="J2194" s="197"/>
      <c r="K2194" s="197"/>
      <c r="L2194" s="197"/>
      <c r="M2194" s="197"/>
      <c r="N2194" s="197"/>
      <c r="O2194" s="197"/>
      <c r="P2194" s="212"/>
    </row>
    <row r="2195" spans="3:16" x14ac:dyDescent="0.2">
      <c r="C2195" s="197"/>
      <c r="D2195" s="197"/>
      <c r="E2195" s="197"/>
      <c r="F2195" s="197"/>
      <c r="G2195" s="197"/>
      <c r="H2195" s="197"/>
      <c r="I2195" s="197"/>
      <c r="J2195" s="197"/>
      <c r="K2195" s="197"/>
      <c r="L2195" s="197"/>
      <c r="M2195" s="197"/>
      <c r="N2195" s="197"/>
      <c r="O2195" s="197"/>
      <c r="P2195" s="212"/>
    </row>
    <row r="2196" spans="3:16" x14ac:dyDescent="0.2">
      <c r="C2196" s="197"/>
      <c r="D2196" s="197"/>
      <c r="E2196" s="197"/>
      <c r="F2196" s="197"/>
      <c r="G2196" s="197"/>
      <c r="H2196" s="197"/>
      <c r="I2196" s="197"/>
      <c r="J2196" s="197"/>
      <c r="K2196" s="197"/>
      <c r="L2196" s="197"/>
      <c r="M2196" s="197"/>
      <c r="N2196" s="197"/>
      <c r="O2196" s="197"/>
      <c r="P2196" s="212"/>
    </row>
    <row r="2197" spans="3:16" x14ac:dyDescent="0.2">
      <c r="C2197" s="197"/>
      <c r="D2197" s="197"/>
      <c r="E2197" s="197"/>
      <c r="F2197" s="197"/>
      <c r="G2197" s="197"/>
      <c r="H2197" s="197"/>
      <c r="I2197" s="197"/>
      <c r="J2197" s="197"/>
      <c r="K2197" s="197"/>
      <c r="L2197" s="197"/>
      <c r="M2197" s="197"/>
      <c r="N2197" s="197"/>
      <c r="O2197" s="197"/>
      <c r="P2197" s="212"/>
    </row>
    <row r="2198" spans="3:16" x14ac:dyDescent="0.2">
      <c r="C2198" s="197"/>
      <c r="D2198" s="197"/>
      <c r="E2198" s="197"/>
      <c r="F2198" s="197"/>
      <c r="G2198" s="197"/>
      <c r="H2198" s="197"/>
      <c r="I2198" s="197"/>
      <c r="J2198" s="197"/>
      <c r="K2198" s="197"/>
      <c r="L2198" s="197"/>
      <c r="M2198" s="197"/>
      <c r="N2198" s="197"/>
      <c r="O2198" s="197"/>
      <c r="P2198" s="212"/>
    </row>
    <row r="2199" spans="3:16" x14ac:dyDescent="0.2">
      <c r="C2199" s="197"/>
      <c r="D2199" s="197"/>
      <c r="E2199" s="197"/>
      <c r="F2199" s="197"/>
      <c r="G2199" s="197"/>
      <c r="H2199" s="197"/>
      <c r="I2199" s="197"/>
      <c r="J2199" s="197"/>
      <c r="K2199" s="197"/>
      <c r="L2199" s="197"/>
      <c r="M2199" s="197"/>
      <c r="N2199" s="197"/>
      <c r="O2199" s="197"/>
      <c r="P2199" s="212"/>
    </row>
    <row r="2200" spans="3:16" x14ac:dyDescent="0.2">
      <c r="C2200" s="197"/>
      <c r="D2200" s="197"/>
      <c r="E2200" s="197"/>
      <c r="F2200" s="197"/>
      <c r="G2200" s="197"/>
      <c r="H2200" s="197"/>
      <c r="I2200" s="197"/>
      <c r="J2200" s="197"/>
      <c r="K2200" s="197"/>
      <c r="L2200" s="197"/>
      <c r="M2200" s="197"/>
      <c r="N2200" s="197"/>
      <c r="O2200" s="197"/>
      <c r="P2200" s="212"/>
    </row>
    <row r="2201" spans="3:16" x14ac:dyDescent="0.2">
      <c r="C2201" s="197"/>
      <c r="D2201" s="197"/>
      <c r="E2201" s="197"/>
      <c r="F2201" s="197"/>
      <c r="G2201" s="197"/>
      <c r="H2201" s="197"/>
      <c r="I2201" s="197"/>
      <c r="J2201" s="197"/>
      <c r="K2201" s="197"/>
      <c r="L2201" s="197"/>
      <c r="M2201" s="197"/>
      <c r="N2201" s="197"/>
      <c r="O2201" s="197"/>
      <c r="P2201" s="212"/>
    </row>
    <row r="2202" spans="3:16" x14ac:dyDescent="0.2">
      <c r="C2202" s="197"/>
      <c r="D2202" s="197"/>
      <c r="E2202" s="197"/>
      <c r="F2202" s="197"/>
      <c r="G2202" s="197"/>
      <c r="H2202" s="197"/>
      <c r="I2202" s="197"/>
      <c r="J2202" s="197"/>
      <c r="K2202" s="197"/>
      <c r="L2202" s="197"/>
      <c r="M2202" s="197"/>
      <c r="N2202" s="197"/>
      <c r="O2202" s="197"/>
      <c r="P2202" s="212"/>
    </row>
    <row r="2203" spans="3:16" x14ac:dyDescent="0.2">
      <c r="C2203" s="197"/>
      <c r="D2203" s="197"/>
      <c r="E2203" s="197"/>
      <c r="F2203" s="197"/>
      <c r="G2203" s="197"/>
      <c r="H2203" s="197"/>
      <c r="I2203" s="197"/>
      <c r="J2203" s="197"/>
      <c r="K2203" s="197"/>
      <c r="L2203" s="197"/>
      <c r="M2203" s="197"/>
      <c r="N2203" s="197"/>
      <c r="O2203" s="197"/>
      <c r="P2203" s="212"/>
    </row>
    <row r="2204" spans="3:16" x14ac:dyDescent="0.2">
      <c r="C2204" s="197"/>
      <c r="D2204" s="197"/>
      <c r="E2204" s="197"/>
      <c r="F2204" s="197"/>
      <c r="G2204" s="197"/>
      <c r="H2204" s="197"/>
      <c r="I2204" s="197"/>
      <c r="J2204" s="197"/>
      <c r="K2204" s="197"/>
      <c r="L2204" s="197"/>
      <c r="M2204" s="197"/>
      <c r="N2204" s="197"/>
      <c r="O2204" s="197"/>
      <c r="P2204" s="212"/>
    </row>
    <row r="2205" spans="3:16" x14ac:dyDescent="0.2">
      <c r="C2205" s="197"/>
      <c r="D2205" s="197"/>
      <c r="E2205" s="197"/>
      <c r="F2205" s="197"/>
      <c r="G2205" s="197"/>
      <c r="H2205" s="197"/>
      <c r="I2205" s="197"/>
      <c r="J2205" s="197"/>
      <c r="K2205" s="197"/>
      <c r="L2205" s="197"/>
      <c r="M2205" s="197"/>
      <c r="N2205" s="197"/>
      <c r="O2205" s="197"/>
      <c r="P2205" s="212"/>
    </row>
    <row r="2206" spans="3:16" x14ac:dyDescent="0.2">
      <c r="C2206" s="197"/>
      <c r="D2206" s="197"/>
      <c r="E2206" s="197"/>
      <c r="F2206" s="197"/>
      <c r="G2206" s="197"/>
      <c r="H2206" s="197"/>
      <c r="I2206" s="197"/>
      <c r="J2206" s="197"/>
      <c r="K2206" s="197"/>
      <c r="L2206" s="197"/>
      <c r="M2206" s="197"/>
      <c r="N2206" s="197"/>
      <c r="O2206" s="197"/>
      <c r="P2206" s="212"/>
    </row>
    <row r="2207" spans="3:16" x14ac:dyDescent="0.2">
      <c r="C2207" s="197"/>
      <c r="D2207" s="197"/>
      <c r="E2207" s="197"/>
      <c r="F2207" s="197"/>
      <c r="G2207" s="197"/>
      <c r="H2207" s="197"/>
      <c r="I2207" s="197"/>
      <c r="J2207" s="197"/>
      <c r="K2207" s="197"/>
      <c r="L2207" s="197"/>
      <c r="M2207" s="197"/>
      <c r="N2207" s="197"/>
      <c r="O2207" s="197"/>
      <c r="P2207" s="212"/>
    </row>
    <row r="2208" spans="3:16" x14ac:dyDescent="0.2">
      <c r="C2208" s="197"/>
      <c r="D2208" s="197"/>
      <c r="E2208" s="197"/>
      <c r="F2208" s="197"/>
      <c r="G2208" s="197"/>
      <c r="H2208" s="197"/>
      <c r="I2208" s="197"/>
      <c r="J2208" s="197"/>
      <c r="K2208" s="197"/>
      <c r="L2208" s="197"/>
      <c r="M2208" s="197"/>
      <c r="N2208" s="197"/>
      <c r="O2208" s="197"/>
      <c r="P2208" s="212"/>
    </row>
    <row r="2209" spans="3:16" x14ac:dyDescent="0.2">
      <c r="C2209" s="197"/>
      <c r="D2209" s="197"/>
      <c r="E2209" s="197"/>
      <c r="F2209" s="197"/>
      <c r="G2209" s="197"/>
      <c r="H2209" s="197"/>
      <c r="I2209" s="197"/>
      <c r="J2209" s="197"/>
      <c r="K2209" s="197"/>
      <c r="L2209" s="197"/>
      <c r="M2209" s="197"/>
      <c r="N2209" s="197"/>
      <c r="O2209" s="197"/>
      <c r="P2209" s="212"/>
    </row>
    <row r="2210" spans="3:16" x14ac:dyDescent="0.2">
      <c r="C2210" s="197"/>
      <c r="D2210" s="197"/>
      <c r="E2210" s="197"/>
      <c r="F2210" s="197"/>
      <c r="G2210" s="197"/>
      <c r="H2210" s="197"/>
      <c r="I2210" s="197"/>
      <c r="J2210" s="197"/>
      <c r="K2210" s="197"/>
      <c r="L2210" s="197"/>
      <c r="M2210" s="197"/>
      <c r="N2210" s="197"/>
      <c r="O2210" s="197"/>
      <c r="P2210" s="212"/>
    </row>
    <row r="2211" spans="3:16" x14ac:dyDescent="0.2">
      <c r="C2211" s="197"/>
      <c r="D2211" s="197"/>
      <c r="E2211" s="197"/>
      <c r="F2211" s="197"/>
      <c r="G2211" s="197"/>
      <c r="H2211" s="197"/>
      <c r="I2211" s="197"/>
      <c r="J2211" s="197"/>
      <c r="K2211" s="197"/>
      <c r="L2211" s="197"/>
      <c r="M2211" s="197"/>
      <c r="N2211" s="197"/>
      <c r="O2211" s="197"/>
      <c r="P2211" s="212"/>
    </row>
    <row r="2212" spans="3:16" x14ac:dyDescent="0.2">
      <c r="C2212" s="197"/>
      <c r="D2212" s="197"/>
      <c r="E2212" s="197"/>
      <c r="F2212" s="197"/>
      <c r="G2212" s="197"/>
      <c r="H2212" s="197"/>
      <c r="I2212" s="197"/>
      <c r="J2212" s="197"/>
      <c r="K2212" s="197"/>
      <c r="L2212" s="197"/>
      <c r="M2212" s="197"/>
      <c r="N2212" s="197"/>
      <c r="O2212" s="197"/>
      <c r="P2212" s="212"/>
    </row>
    <row r="2213" spans="3:16" x14ac:dyDescent="0.2">
      <c r="C2213" s="197"/>
      <c r="D2213" s="197"/>
      <c r="E2213" s="197"/>
      <c r="F2213" s="197"/>
      <c r="G2213" s="197"/>
      <c r="H2213" s="197"/>
      <c r="I2213" s="197"/>
      <c r="J2213" s="197"/>
      <c r="K2213" s="197"/>
      <c r="L2213" s="197"/>
      <c r="M2213" s="197"/>
      <c r="N2213" s="197"/>
      <c r="O2213" s="197"/>
      <c r="P2213" s="212"/>
    </row>
    <row r="2214" spans="3:16" x14ac:dyDescent="0.2">
      <c r="C2214" s="197"/>
      <c r="D2214" s="197"/>
      <c r="E2214" s="197"/>
      <c r="F2214" s="197"/>
      <c r="G2214" s="197"/>
      <c r="H2214" s="197"/>
      <c r="I2214" s="197"/>
      <c r="J2214" s="197"/>
      <c r="K2214" s="197"/>
      <c r="L2214" s="197"/>
      <c r="M2214" s="197"/>
      <c r="N2214" s="197"/>
      <c r="O2214" s="197"/>
      <c r="P2214" s="212"/>
    </row>
    <row r="2215" spans="3:16" x14ac:dyDescent="0.2">
      <c r="C2215" s="197"/>
      <c r="D2215" s="197"/>
      <c r="E2215" s="197"/>
      <c r="F2215" s="197"/>
      <c r="G2215" s="197"/>
      <c r="H2215" s="197"/>
      <c r="I2215" s="197"/>
      <c r="J2215" s="197"/>
      <c r="K2215" s="197"/>
      <c r="L2215" s="197"/>
      <c r="M2215" s="197"/>
      <c r="N2215" s="197"/>
      <c r="O2215" s="197"/>
      <c r="P2215" s="212"/>
    </row>
    <row r="2216" spans="3:16" x14ac:dyDescent="0.2">
      <c r="C2216" s="197"/>
      <c r="D2216" s="197"/>
      <c r="E2216" s="197"/>
      <c r="F2216" s="197"/>
      <c r="G2216" s="197"/>
      <c r="H2216" s="197"/>
      <c r="I2216" s="197"/>
      <c r="J2216" s="197"/>
      <c r="K2216" s="197"/>
      <c r="L2216" s="197"/>
      <c r="M2216" s="197"/>
      <c r="N2216" s="197"/>
      <c r="O2216" s="197"/>
      <c r="P2216" s="212"/>
    </row>
    <row r="2217" spans="3:16" x14ac:dyDescent="0.2">
      <c r="C2217" s="197"/>
      <c r="D2217" s="197"/>
      <c r="E2217" s="197"/>
      <c r="F2217" s="197"/>
      <c r="G2217" s="197"/>
      <c r="H2217" s="197"/>
      <c r="I2217" s="197"/>
      <c r="J2217" s="197"/>
      <c r="K2217" s="197"/>
      <c r="L2217" s="197"/>
      <c r="M2217" s="197"/>
      <c r="N2217" s="197"/>
      <c r="O2217" s="197"/>
      <c r="P2217" s="212"/>
    </row>
    <row r="2218" spans="3:16" x14ac:dyDescent="0.2">
      <c r="C2218" s="197"/>
      <c r="D2218" s="197"/>
      <c r="E2218" s="197"/>
      <c r="F2218" s="197"/>
      <c r="G2218" s="197"/>
      <c r="H2218" s="197"/>
      <c r="I2218" s="197"/>
      <c r="J2218" s="197"/>
      <c r="K2218" s="197"/>
      <c r="L2218" s="197"/>
      <c r="M2218" s="197"/>
      <c r="N2218" s="197"/>
      <c r="O2218" s="197"/>
      <c r="P2218" s="212"/>
    </row>
    <row r="2219" spans="3:16" x14ac:dyDescent="0.2">
      <c r="C2219" s="197"/>
      <c r="D2219" s="197"/>
      <c r="E2219" s="197"/>
      <c r="F2219" s="197"/>
      <c r="G2219" s="197"/>
      <c r="H2219" s="197"/>
      <c r="I2219" s="197"/>
      <c r="J2219" s="197"/>
      <c r="K2219" s="197"/>
      <c r="L2219" s="197"/>
      <c r="M2219" s="197"/>
      <c r="N2219" s="197"/>
      <c r="O2219" s="197"/>
      <c r="P2219" s="212"/>
    </row>
    <row r="2220" spans="3:16" x14ac:dyDescent="0.2">
      <c r="C2220" s="197"/>
      <c r="D2220" s="197"/>
      <c r="E2220" s="197"/>
      <c r="F2220" s="197"/>
      <c r="G2220" s="197"/>
      <c r="H2220" s="197"/>
      <c r="I2220" s="197"/>
      <c r="J2220" s="197"/>
      <c r="K2220" s="197"/>
      <c r="L2220" s="197"/>
      <c r="M2220" s="197"/>
      <c r="N2220" s="197"/>
      <c r="O2220" s="197"/>
      <c r="P2220" s="212"/>
    </row>
    <row r="2221" spans="3:16" x14ac:dyDescent="0.2">
      <c r="C2221" s="197"/>
      <c r="D2221" s="197"/>
      <c r="E2221" s="197"/>
      <c r="F2221" s="197"/>
      <c r="G2221" s="197"/>
      <c r="H2221" s="197"/>
      <c r="I2221" s="197"/>
      <c r="J2221" s="197"/>
      <c r="K2221" s="197"/>
      <c r="L2221" s="197"/>
      <c r="M2221" s="197"/>
      <c r="N2221" s="197"/>
      <c r="O2221" s="197"/>
      <c r="P2221" s="212"/>
    </row>
    <row r="2222" spans="3:16" x14ac:dyDescent="0.2">
      <c r="C2222" s="197"/>
      <c r="D2222" s="197"/>
      <c r="E2222" s="197"/>
      <c r="F2222" s="197"/>
      <c r="G2222" s="197"/>
      <c r="H2222" s="197"/>
      <c r="I2222" s="197"/>
      <c r="J2222" s="197"/>
      <c r="K2222" s="197"/>
      <c r="L2222" s="197"/>
      <c r="M2222" s="197"/>
      <c r="N2222" s="197"/>
      <c r="O2222" s="197"/>
      <c r="P2222" s="212"/>
    </row>
    <row r="2223" spans="3:16" x14ac:dyDescent="0.2">
      <c r="C2223" s="197"/>
      <c r="D2223" s="197"/>
      <c r="E2223" s="197"/>
      <c r="F2223" s="197"/>
      <c r="G2223" s="197"/>
      <c r="H2223" s="197"/>
      <c r="I2223" s="197"/>
      <c r="J2223" s="197"/>
      <c r="K2223" s="197"/>
      <c r="L2223" s="197"/>
      <c r="M2223" s="197"/>
      <c r="N2223" s="197"/>
      <c r="O2223" s="197"/>
      <c r="P2223" s="212"/>
    </row>
    <row r="2224" spans="3:16" x14ac:dyDescent="0.2">
      <c r="C2224" s="197"/>
      <c r="D2224" s="197"/>
      <c r="E2224" s="197"/>
      <c r="F2224" s="197"/>
      <c r="G2224" s="197"/>
      <c r="H2224" s="197"/>
      <c r="I2224" s="197"/>
      <c r="J2224" s="197"/>
      <c r="K2224" s="197"/>
      <c r="L2224" s="197"/>
      <c r="M2224" s="197"/>
      <c r="N2224" s="197"/>
      <c r="O2224" s="197"/>
      <c r="P2224" s="212"/>
    </row>
    <row r="2225" spans="3:16" x14ac:dyDescent="0.2">
      <c r="C2225" s="197"/>
      <c r="D2225" s="197"/>
      <c r="E2225" s="197"/>
      <c r="F2225" s="197"/>
      <c r="G2225" s="197"/>
      <c r="H2225" s="197"/>
      <c r="I2225" s="197"/>
      <c r="J2225" s="197"/>
      <c r="K2225" s="197"/>
      <c r="L2225" s="197"/>
      <c r="M2225" s="197"/>
      <c r="N2225" s="197"/>
      <c r="O2225" s="197"/>
      <c r="P2225" s="212"/>
    </row>
    <row r="2226" spans="3:16" x14ac:dyDescent="0.2">
      <c r="C2226" s="197"/>
      <c r="D2226" s="197"/>
      <c r="E2226" s="197"/>
      <c r="F2226" s="197"/>
      <c r="G2226" s="197"/>
      <c r="H2226" s="197"/>
      <c r="I2226" s="197"/>
      <c r="J2226" s="197"/>
      <c r="K2226" s="197"/>
      <c r="L2226" s="197"/>
      <c r="M2226" s="197"/>
      <c r="N2226" s="197"/>
      <c r="O2226" s="197"/>
      <c r="P2226" s="212"/>
    </row>
    <row r="2227" spans="3:16" x14ac:dyDescent="0.2">
      <c r="C2227" s="197"/>
      <c r="D2227" s="197"/>
      <c r="E2227" s="197"/>
      <c r="F2227" s="197"/>
      <c r="G2227" s="197"/>
      <c r="H2227" s="197"/>
      <c r="I2227" s="197"/>
      <c r="J2227" s="197"/>
      <c r="K2227" s="197"/>
      <c r="L2227" s="197"/>
      <c r="M2227" s="197"/>
      <c r="N2227" s="197"/>
      <c r="O2227" s="197"/>
      <c r="P2227" s="212"/>
    </row>
    <row r="2228" spans="3:16" x14ac:dyDescent="0.2">
      <c r="C2228" s="197"/>
      <c r="D2228" s="197"/>
      <c r="E2228" s="197"/>
      <c r="F2228" s="197"/>
      <c r="G2228" s="197"/>
      <c r="H2228" s="197"/>
      <c r="I2228" s="197"/>
      <c r="J2228" s="197"/>
      <c r="K2228" s="197"/>
      <c r="L2228" s="197"/>
      <c r="M2228" s="197"/>
      <c r="N2228" s="197"/>
      <c r="O2228" s="197"/>
      <c r="P2228" s="212"/>
    </row>
    <row r="2229" spans="3:16" x14ac:dyDescent="0.2">
      <c r="C2229" s="197"/>
      <c r="D2229" s="197"/>
      <c r="E2229" s="197"/>
      <c r="F2229" s="197"/>
      <c r="G2229" s="197"/>
      <c r="H2229" s="197"/>
      <c r="I2229" s="197"/>
      <c r="J2229" s="197"/>
      <c r="K2229" s="197"/>
      <c r="L2229" s="197"/>
      <c r="M2229" s="197"/>
      <c r="N2229" s="197"/>
      <c r="O2229" s="197"/>
      <c r="P2229" s="212"/>
    </row>
    <row r="2230" spans="3:16" x14ac:dyDescent="0.2">
      <c r="C2230" s="197"/>
      <c r="D2230" s="197"/>
      <c r="E2230" s="197"/>
      <c r="F2230" s="197"/>
      <c r="G2230" s="197"/>
      <c r="H2230" s="197"/>
      <c r="I2230" s="197"/>
      <c r="J2230" s="197"/>
      <c r="K2230" s="197"/>
      <c r="L2230" s="197"/>
      <c r="M2230" s="197"/>
      <c r="N2230" s="197"/>
      <c r="O2230" s="197"/>
      <c r="P2230" s="212"/>
    </row>
    <row r="2231" spans="3:16" x14ac:dyDescent="0.2">
      <c r="C2231" s="197"/>
      <c r="D2231" s="197"/>
      <c r="E2231" s="197"/>
      <c r="F2231" s="197"/>
      <c r="G2231" s="197"/>
      <c r="H2231" s="197"/>
      <c r="I2231" s="197"/>
      <c r="J2231" s="197"/>
      <c r="K2231" s="197"/>
      <c r="L2231" s="197"/>
      <c r="M2231" s="197"/>
      <c r="N2231" s="197"/>
      <c r="O2231" s="197"/>
      <c r="P2231" s="212"/>
    </row>
    <row r="2232" spans="3:16" x14ac:dyDescent="0.2">
      <c r="C2232" s="197"/>
      <c r="D2232" s="197"/>
      <c r="E2232" s="197"/>
      <c r="F2232" s="197"/>
      <c r="G2232" s="197"/>
      <c r="H2232" s="197"/>
      <c r="I2232" s="197"/>
      <c r="J2232" s="197"/>
      <c r="K2232" s="197"/>
      <c r="L2232" s="197"/>
      <c r="M2232" s="197"/>
      <c r="N2232" s="197"/>
      <c r="O2232" s="197"/>
      <c r="P2232" s="212"/>
    </row>
    <row r="2233" spans="3:16" x14ac:dyDescent="0.2">
      <c r="C2233" s="197"/>
      <c r="D2233" s="197"/>
      <c r="E2233" s="197"/>
      <c r="F2233" s="197"/>
      <c r="G2233" s="197"/>
      <c r="H2233" s="197"/>
      <c r="I2233" s="197"/>
      <c r="J2233" s="197"/>
      <c r="K2233" s="197"/>
      <c r="L2233" s="197"/>
      <c r="M2233" s="197"/>
      <c r="N2233" s="197"/>
      <c r="O2233" s="197"/>
      <c r="P2233" s="212"/>
    </row>
    <row r="2234" spans="3:16" x14ac:dyDescent="0.2">
      <c r="C2234" s="197"/>
      <c r="D2234" s="197"/>
      <c r="E2234" s="197"/>
      <c r="F2234" s="197"/>
      <c r="G2234" s="197"/>
      <c r="H2234" s="197"/>
      <c r="I2234" s="197"/>
      <c r="J2234" s="197"/>
      <c r="K2234" s="197"/>
      <c r="L2234" s="197"/>
      <c r="M2234" s="197"/>
      <c r="N2234" s="197"/>
      <c r="O2234" s="197"/>
      <c r="P2234" s="212"/>
    </row>
    <row r="2235" spans="3:16" x14ac:dyDescent="0.2">
      <c r="C2235" s="197"/>
      <c r="D2235" s="197"/>
      <c r="E2235" s="197"/>
      <c r="F2235" s="197"/>
      <c r="G2235" s="197"/>
      <c r="H2235" s="197"/>
      <c r="I2235" s="197"/>
      <c r="J2235" s="197"/>
      <c r="K2235" s="197"/>
      <c r="L2235" s="197"/>
      <c r="M2235" s="197"/>
      <c r="N2235" s="197"/>
      <c r="O2235" s="197"/>
      <c r="P2235" s="212"/>
    </row>
    <row r="2236" spans="3:16" x14ac:dyDescent="0.2">
      <c r="C2236" s="197"/>
      <c r="D2236" s="197"/>
      <c r="E2236" s="197"/>
      <c r="F2236" s="197"/>
      <c r="G2236" s="197"/>
      <c r="H2236" s="197"/>
      <c r="I2236" s="197"/>
      <c r="J2236" s="197"/>
      <c r="K2236" s="197"/>
      <c r="L2236" s="197"/>
      <c r="M2236" s="197"/>
      <c r="N2236" s="197"/>
      <c r="O2236" s="197"/>
      <c r="P2236" s="212"/>
    </row>
    <row r="2237" spans="3:16" x14ac:dyDescent="0.2">
      <c r="C2237" s="197"/>
      <c r="D2237" s="197"/>
      <c r="E2237" s="197"/>
      <c r="F2237" s="197"/>
      <c r="G2237" s="197"/>
      <c r="H2237" s="197"/>
      <c r="I2237" s="197"/>
      <c r="J2237" s="197"/>
      <c r="K2237" s="197"/>
      <c r="L2237" s="197"/>
      <c r="M2237" s="197"/>
      <c r="N2237" s="197"/>
      <c r="O2237" s="197"/>
      <c r="P2237" s="212"/>
    </row>
    <row r="2238" spans="3:16" x14ac:dyDescent="0.2">
      <c r="C2238" s="197"/>
      <c r="D2238" s="197"/>
      <c r="E2238" s="197"/>
      <c r="F2238" s="197"/>
      <c r="G2238" s="197"/>
      <c r="H2238" s="197"/>
      <c r="I2238" s="197"/>
      <c r="J2238" s="197"/>
      <c r="K2238" s="197"/>
      <c r="L2238" s="197"/>
      <c r="M2238" s="197"/>
      <c r="N2238" s="197"/>
      <c r="O2238" s="197"/>
      <c r="P2238" s="212"/>
    </row>
    <row r="2239" spans="3:16" x14ac:dyDescent="0.2">
      <c r="C2239" s="197"/>
      <c r="D2239" s="197"/>
      <c r="E2239" s="197"/>
      <c r="F2239" s="197"/>
      <c r="G2239" s="197"/>
      <c r="H2239" s="197"/>
      <c r="I2239" s="197"/>
      <c r="J2239" s="197"/>
      <c r="K2239" s="197"/>
      <c r="L2239" s="197"/>
      <c r="M2239" s="197"/>
      <c r="N2239" s="197"/>
      <c r="O2239" s="197"/>
      <c r="P2239" s="212"/>
    </row>
    <row r="2240" spans="3:16" x14ac:dyDescent="0.2">
      <c r="C2240" s="197"/>
      <c r="D2240" s="197"/>
      <c r="E2240" s="197"/>
      <c r="F2240" s="197"/>
      <c r="G2240" s="197"/>
      <c r="H2240" s="197"/>
      <c r="I2240" s="197"/>
      <c r="J2240" s="197"/>
      <c r="K2240" s="197"/>
      <c r="L2240" s="197"/>
      <c r="M2240" s="197"/>
      <c r="N2240" s="197"/>
      <c r="O2240" s="197"/>
      <c r="P2240" s="212"/>
    </row>
    <row r="2241" spans="3:16" x14ac:dyDescent="0.2">
      <c r="C2241" s="197"/>
      <c r="D2241" s="197"/>
      <c r="E2241" s="197"/>
      <c r="F2241" s="197"/>
      <c r="G2241" s="197"/>
      <c r="H2241" s="197"/>
      <c r="I2241" s="197"/>
      <c r="J2241" s="197"/>
      <c r="K2241" s="197"/>
      <c r="L2241" s="197"/>
      <c r="M2241" s="197"/>
      <c r="N2241" s="197"/>
      <c r="O2241" s="197"/>
      <c r="P2241" s="212"/>
    </row>
    <row r="2242" spans="3:16" x14ac:dyDescent="0.2">
      <c r="C2242" s="197"/>
      <c r="D2242" s="197"/>
      <c r="E2242" s="197"/>
      <c r="F2242" s="197"/>
      <c r="G2242" s="197"/>
      <c r="H2242" s="197"/>
      <c r="I2242" s="197"/>
      <c r="J2242" s="197"/>
      <c r="K2242" s="197"/>
      <c r="L2242" s="197"/>
      <c r="M2242" s="197"/>
      <c r="N2242" s="197"/>
      <c r="O2242" s="197"/>
      <c r="P2242" s="212"/>
    </row>
    <row r="2243" spans="3:16" x14ac:dyDescent="0.2">
      <c r="C2243" s="197"/>
      <c r="D2243" s="197"/>
      <c r="E2243" s="197"/>
      <c r="F2243" s="197"/>
      <c r="G2243" s="197"/>
      <c r="H2243" s="197"/>
      <c r="I2243" s="197"/>
      <c r="J2243" s="197"/>
      <c r="K2243" s="197"/>
      <c r="L2243" s="197"/>
      <c r="M2243" s="197"/>
      <c r="N2243" s="197"/>
      <c r="O2243" s="197"/>
      <c r="P2243" s="212"/>
    </row>
    <row r="2244" spans="3:16" x14ac:dyDescent="0.2">
      <c r="C2244" s="197"/>
      <c r="D2244" s="197"/>
      <c r="E2244" s="197"/>
      <c r="F2244" s="197"/>
      <c r="G2244" s="197"/>
      <c r="H2244" s="197"/>
      <c r="I2244" s="197"/>
      <c r="J2244" s="197"/>
      <c r="K2244" s="197"/>
      <c r="L2244" s="197"/>
      <c r="M2244" s="197"/>
      <c r="N2244" s="197"/>
      <c r="O2244" s="197"/>
      <c r="P2244" s="212"/>
    </row>
    <row r="2245" spans="3:16" x14ac:dyDescent="0.2">
      <c r="C2245" s="197"/>
      <c r="D2245" s="197"/>
      <c r="E2245" s="197"/>
      <c r="F2245" s="197"/>
      <c r="G2245" s="197"/>
      <c r="H2245" s="197"/>
      <c r="I2245" s="197"/>
      <c r="J2245" s="197"/>
      <c r="K2245" s="197"/>
      <c r="L2245" s="197"/>
      <c r="M2245" s="197"/>
      <c r="N2245" s="197"/>
      <c r="O2245" s="197"/>
      <c r="P2245" s="212"/>
    </row>
    <row r="2246" spans="3:16" x14ac:dyDescent="0.2">
      <c r="C2246" s="197"/>
      <c r="D2246" s="197"/>
      <c r="E2246" s="197"/>
      <c r="F2246" s="197"/>
      <c r="G2246" s="197"/>
      <c r="H2246" s="197"/>
      <c r="I2246" s="197"/>
      <c r="J2246" s="197"/>
      <c r="K2246" s="197"/>
      <c r="L2246" s="197"/>
      <c r="M2246" s="197"/>
      <c r="N2246" s="197"/>
      <c r="O2246" s="197"/>
      <c r="P2246" s="212"/>
    </row>
    <row r="2247" spans="3:16" x14ac:dyDescent="0.2">
      <c r="C2247" s="197"/>
      <c r="D2247" s="197"/>
      <c r="E2247" s="197"/>
      <c r="F2247" s="197"/>
      <c r="G2247" s="197"/>
      <c r="H2247" s="197"/>
      <c r="I2247" s="197"/>
      <c r="J2247" s="197"/>
      <c r="K2247" s="197"/>
      <c r="L2247" s="197"/>
      <c r="M2247" s="197"/>
      <c r="N2247" s="197"/>
      <c r="O2247" s="197"/>
      <c r="P2247" s="212"/>
    </row>
    <row r="2248" spans="3:16" x14ac:dyDescent="0.2">
      <c r="C2248" s="197"/>
      <c r="D2248" s="197"/>
      <c r="E2248" s="197"/>
      <c r="F2248" s="197"/>
      <c r="G2248" s="197"/>
      <c r="H2248" s="197"/>
      <c r="I2248" s="197"/>
      <c r="J2248" s="197"/>
      <c r="K2248" s="197"/>
      <c r="L2248" s="197"/>
      <c r="M2248" s="197"/>
      <c r="N2248" s="197"/>
      <c r="O2248" s="197"/>
      <c r="P2248" s="212"/>
    </row>
    <row r="2249" spans="3:16" x14ac:dyDescent="0.2">
      <c r="C2249" s="197"/>
      <c r="D2249" s="197"/>
      <c r="E2249" s="197"/>
      <c r="F2249" s="197"/>
      <c r="G2249" s="197"/>
      <c r="H2249" s="197"/>
      <c r="I2249" s="197"/>
      <c r="J2249" s="197"/>
      <c r="K2249" s="197"/>
      <c r="L2249" s="197"/>
      <c r="M2249" s="197"/>
      <c r="N2249" s="197"/>
      <c r="O2249" s="197"/>
      <c r="P2249" s="212"/>
    </row>
    <row r="2250" spans="3:16" x14ac:dyDescent="0.2">
      <c r="C2250" s="197"/>
      <c r="D2250" s="197"/>
      <c r="E2250" s="197"/>
      <c r="F2250" s="197"/>
      <c r="G2250" s="197"/>
      <c r="H2250" s="197"/>
      <c r="I2250" s="197"/>
      <c r="J2250" s="197"/>
      <c r="K2250" s="197"/>
      <c r="L2250" s="197"/>
      <c r="M2250" s="197"/>
      <c r="N2250" s="197"/>
      <c r="O2250" s="197"/>
      <c r="P2250" s="212"/>
    </row>
    <row r="2251" spans="3:16" x14ac:dyDescent="0.2">
      <c r="C2251" s="197"/>
      <c r="D2251" s="197"/>
      <c r="E2251" s="197"/>
      <c r="F2251" s="197"/>
      <c r="G2251" s="197"/>
      <c r="H2251" s="197"/>
      <c r="I2251" s="197"/>
      <c r="J2251" s="197"/>
      <c r="K2251" s="197"/>
      <c r="L2251" s="197"/>
      <c r="M2251" s="197"/>
      <c r="N2251" s="197"/>
      <c r="O2251" s="197"/>
      <c r="P2251" s="212"/>
    </row>
    <row r="2252" spans="3:16" x14ac:dyDescent="0.2">
      <c r="C2252" s="197"/>
      <c r="D2252" s="197"/>
      <c r="E2252" s="197"/>
      <c r="F2252" s="197"/>
      <c r="G2252" s="197"/>
      <c r="H2252" s="197"/>
      <c r="I2252" s="197"/>
      <c r="J2252" s="197"/>
      <c r="K2252" s="197"/>
      <c r="L2252" s="197"/>
      <c r="M2252" s="197"/>
      <c r="N2252" s="197"/>
      <c r="O2252" s="197"/>
      <c r="P2252" s="212"/>
    </row>
    <row r="2253" spans="3:16" x14ac:dyDescent="0.2">
      <c r="C2253" s="197"/>
      <c r="D2253" s="197"/>
      <c r="E2253" s="197"/>
      <c r="F2253" s="197"/>
      <c r="G2253" s="197"/>
      <c r="H2253" s="197"/>
      <c r="I2253" s="197"/>
      <c r="J2253" s="197"/>
      <c r="K2253" s="197"/>
      <c r="L2253" s="197"/>
      <c r="M2253" s="197"/>
      <c r="N2253" s="197"/>
      <c r="O2253" s="197"/>
      <c r="P2253" s="212"/>
    </row>
    <row r="2254" spans="3:16" x14ac:dyDescent="0.2">
      <c r="C2254" s="197"/>
      <c r="D2254" s="197"/>
      <c r="E2254" s="197"/>
      <c r="F2254" s="197"/>
      <c r="G2254" s="197"/>
      <c r="H2254" s="197"/>
      <c r="I2254" s="197"/>
      <c r="J2254" s="197"/>
      <c r="K2254" s="197"/>
      <c r="L2254" s="197"/>
      <c r="M2254" s="197"/>
      <c r="N2254" s="197"/>
      <c r="O2254" s="197"/>
      <c r="P2254" s="212"/>
    </row>
    <row r="2255" spans="3:16" x14ac:dyDescent="0.2">
      <c r="C2255" s="197"/>
      <c r="D2255" s="197"/>
      <c r="E2255" s="197"/>
      <c r="F2255" s="197"/>
      <c r="G2255" s="197"/>
      <c r="H2255" s="197"/>
      <c r="I2255" s="197"/>
      <c r="J2255" s="197"/>
      <c r="K2255" s="197"/>
      <c r="L2255" s="197"/>
      <c r="M2255" s="197"/>
      <c r="N2255" s="197"/>
      <c r="O2255" s="197"/>
      <c r="P2255" s="212"/>
    </row>
    <row r="2256" spans="3:16" x14ac:dyDescent="0.2">
      <c r="C2256" s="197"/>
      <c r="D2256" s="197"/>
      <c r="E2256" s="197"/>
      <c r="F2256" s="197"/>
      <c r="G2256" s="197"/>
      <c r="H2256" s="197"/>
      <c r="I2256" s="197"/>
      <c r="J2256" s="197"/>
      <c r="K2256" s="197"/>
      <c r="L2256" s="197"/>
      <c r="M2256" s="197"/>
      <c r="N2256" s="197"/>
      <c r="O2256" s="197"/>
      <c r="P2256" s="212"/>
    </row>
    <row r="2257" spans="3:16" x14ac:dyDescent="0.2">
      <c r="C2257" s="197"/>
      <c r="D2257" s="197"/>
      <c r="E2257" s="197"/>
      <c r="F2257" s="197"/>
      <c r="G2257" s="197"/>
      <c r="H2257" s="197"/>
      <c r="I2257" s="197"/>
      <c r="J2257" s="197"/>
      <c r="K2257" s="197"/>
      <c r="L2257" s="197"/>
      <c r="M2257" s="197"/>
      <c r="N2257" s="197"/>
      <c r="O2257" s="197"/>
      <c r="P2257" s="212"/>
    </row>
    <row r="2258" spans="3:16" x14ac:dyDescent="0.2">
      <c r="C2258" s="197"/>
      <c r="D2258" s="197"/>
      <c r="E2258" s="197"/>
      <c r="F2258" s="197"/>
      <c r="G2258" s="197"/>
      <c r="H2258" s="197"/>
      <c r="I2258" s="197"/>
      <c r="J2258" s="197"/>
      <c r="K2258" s="197"/>
      <c r="L2258" s="197"/>
      <c r="M2258" s="197"/>
      <c r="N2258" s="197"/>
      <c r="O2258" s="197"/>
      <c r="P2258" s="212"/>
    </row>
    <row r="2259" spans="3:16" x14ac:dyDescent="0.2">
      <c r="C2259" s="197"/>
      <c r="D2259" s="197"/>
      <c r="E2259" s="197"/>
      <c r="F2259" s="197"/>
      <c r="G2259" s="197"/>
      <c r="H2259" s="197"/>
      <c r="I2259" s="197"/>
      <c r="J2259" s="197"/>
      <c r="K2259" s="197"/>
      <c r="L2259" s="197"/>
      <c r="M2259" s="197"/>
      <c r="N2259" s="197"/>
      <c r="O2259" s="197"/>
      <c r="P2259" s="212"/>
    </row>
    <row r="2260" spans="3:16" x14ac:dyDescent="0.2">
      <c r="C2260" s="197"/>
      <c r="D2260" s="197"/>
      <c r="E2260" s="197"/>
      <c r="F2260" s="197"/>
      <c r="G2260" s="197"/>
      <c r="H2260" s="197"/>
      <c r="I2260" s="197"/>
      <c r="J2260" s="197"/>
      <c r="K2260" s="197"/>
      <c r="L2260" s="197"/>
      <c r="M2260" s="197"/>
      <c r="N2260" s="197"/>
      <c r="O2260" s="197"/>
      <c r="P2260" s="212"/>
    </row>
    <row r="2261" spans="3:16" x14ac:dyDescent="0.2">
      <c r="C2261" s="197"/>
      <c r="D2261" s="197"/>
      <c r="E2261" s="197"/>
      <c r="F2261" s="197"/>
      <c r="G2261" s="197"/>
      <c r="H2261" s="197"/>
      <c r="I2261" s="197"/>
      <c r="J2261" s="197"/>
      <c r="K2261" s="197"/>
      <c r="L2261" s="197"/>
      <c r="M2261" s="197"/>
      <c r="N2261" s="197"/>
      <c r="O2261" s="197"/>
      <c r="P2261" s="212"/>
    </row>
    <row r="2262" spans="3:16" x14ac:dyDescent="0.2">
      <c r="C2262" s="197"/>
      <c r="D2262" s="197"/>
      <c r="E2262" s="197"/>
      <c r="F2262" s="197"/>
      <c r="G2262" s="197"/>
      <c r="H2262" s="197"/>
      <c r="I2262" s="197"/>
      <c r="J2262" s="197"/>
      <c r="K2262" s="197"/>
      <c r="L2262" s="197"/>
      <c r="M2262" s="197"/>
      <c r="N2262" s="197"/>
      <c r="O2262" s="197"/>
      <c r="P2262" s="212"/>
    </row>
    <row r="2263" spans="3:16" x14ac:dyDescent="0.2">
      <c r="C2263" s="197"/>
      <c r="D2263" s="197"/>
      <c r="E2263" s="197"/>
      <c r="F2263" s="197"/>
      <c r="G2263" s="197"/>
      <c r="H2263" s="197"/>
      <c r="I2263" s="197"/>
      <c r="J2263" s="197"/>
      <c r="K2263" s="197"/>
      <c r="L2263" s="197"/>
      <c r="M2263" s="197"/>
      <c r="N2263" s="197"/>
      <c r="O2263" s="197"/>
      <c r="P2263" s="212"/>
    </row>
    <row r="2264" spans="3:16" x14ac:dyDescent="0.2">
      <c r="C2264" s="197"/>
      <c r="D2264" s="197"/>
      <c r="E2264" s="197"/>
      <c r="F2264" s="197"/>
      <c r="G2264" s="197"/>
      <c r="H2264" s="197"/>
      <c r="I2264" s="197"/>
      <c r="J2264" s="197"/>
      <c r="K2264" s="197"/>
      <c r="L2264" s="197"/>
      <c r="M2264" s="197"/>
      <c r="N2264" s="197"/>
      <c r="O2264" s="197"/>
      <c r="P2264" s="212"/>
    </row>
    <row r="2265" spans="3:16" x14ac:dyDescent="0.2">
      <c r="C2265" s="197"/>
      <c r="D2265" s="197"/>
      <c r="E2265" s="197"/>
      <c r="F2265" s="197"/>
      <c r="G2265" s="197"/>
      <c r="H2265" s="197"/>
      <c r="I2265" s="197"/>
      <c r="J2265" s="197"/>
      <c r="K2265" s="197"/>
      <c r="L2265" s="197"/>
      <c r="M2265" s="197"/>
      <c r="N2265" s="197"/>
      <c r="O2265" s="197"/>
      <c r="P2265" s="212"/>
    </row>
    <row r="2266" spans="3:16" x14ac:dyDescent="0.2">
      <c r="C2266" s="197"/>
      <c r="D2266" s="197"/>
      <c r="E2266" s="197"/>
      <c r="F2266" s="197"/>
      <c r="G2266" s="197"/>
      <c r="H2266" s="197"/>
      <c r="I2266" s="197"/>
      <c r="J2266" s="197"/>
      <c r="K2266" s="197"/>
      <c r="L2266" s="197"/>
      <c r="M2266" s="197"/>
      <c r="N2266" s="197"/>
      <c r="O2266" s="197"/>
      <c r="P2266" s="212"/>
    </row>
    <row r="2267" spans="3:16" x14ac:dyDescent="0.2">
      <c r="C2267" s="197"/>
      <c r="D2267" s="197"/>
      <c r="E2267" s="197"/>
      <c r="F2267" s="197"/>
      <c r="G2267" s="197"/>
      <c r="H2267" s="197"/>
      <c r="I2267" s="197"/>
      <c r="J2267" s="197"/>
      <c r="K2267" s="197"/>
      <c r="L2267" s="197"/>
      <c r="M2267" s="197"/>
      <c r="N2267" s="197"/>
      <c r="O2267" s="197"/>
      <c r="P2267" s="212"/>
    </row>
    <row r="2268" spans="3:16" x14ac:dyDescent="0.2">
      <c r="C2268" s="197"/>
      <c r="D2268" s="197"/>
      <c r="E2268" s="197"/>
      <c r="F2268" s="197"/>
      <c r="G2268" s="197"/>
      <c r="H2268" s="197"/>
      <c r="I2268" s="197"/>
      <c r="J2268" s="197"/>
      <c r="K2268" s="197"/>
      <c r="L2268" s="197"/>
      <c r="M2268" s="197"/>
      <c r="N2268" s="197"/>
      <c r="O2268" s="197"/>
      <c r="P2268" s="212"/>
    </row>
    <row r="2269" spans="3:16" x14ac:dyDescent="0.2">
      <c r="C2269" s="197"/>
      <c r="D2269" s="197"/>
      <c r="E2269" s="197"/>
      <c r="F2269" s="197"/>
      <c r="G2269" s="197"/>
      <c r="H2269" s="197"/>
      <c r="I2269" s="197"/>
      <c r="J2269" s="197"/>
      <c r="K2269" s="197"/>
      <c r="L2269" s="197"/>
      <c r="M2269" s="197"/>
      <c r="N2269" s="197"/>
      <c r="O2269" s="197"/>
      <c r="P2269" s="212"/>
    </row>
    <row r="2270" spans="3:16" x14ac:dyDescent="0.2">
      <c r="C2270" s="197"/>
      <c r="D2270" s="197"/>
      <c r="E2270" s="197"/>
      <c r="F2270" s="197"/>
      <c r="G2270" s="197"/>
      <c r="H2270" s="197"/>
      <c r="I2270" s="197"/>
      <c r="J2270" s="197"/>
      <c r="K2270" s="197"/>
      <c r="L2270" s="197"/>
      <c r="M2270" s="197"/>
      <c r="N2270" s="197"/>
      <c r="O2270" s="197"/>
      <c r="P2270" s="212"/>
    </row>
    <row r="2271" spans="3:16" x14ac:dyDescent="0.2">
      <c r="C2271" s="197"/>
      <c r="D2271" s="197"/>
      <c r="E2271" s="197"/>
      <c r="F2271" s="197"/>
      <c r="G2271" s="197"/>
      <c r="H2271" s="197"/>
      <c r="I2271" s="197"/>
      <c r="J2271" s="197"/>
      <c r="K2271" s="197"/>
      <c r="L2271" s="197"/>
      <c r="M2271" s="197"/>
      <c r="N2271" s="197"/>
      <c r="O2271" s="197"/>
      <c r="P2271" s="212"/>
    </row>
    <row r="2272" spans="3:16" x14ac:dyDescent="0.2">
      <c r="C2272" s="197"/>
      <c r="D2272" s="197"/>
      <c r="E2272" s="197"/>
      <c r="F2272" s="197"/>
      <c r="G2272" s="197"/>
      <c r="H2272" s="197"/>
      <c r="I2272" s="197"/>
      <c r="J2272" s="197"/>
      <c r="K2272" s="197"/>
      <c r="L2272" s="197"/>
      <c r="M2272" s="197"/>
      <c r="N2272" s="197"/>
      <c r="O2272" s="197"/>
      <c r="P2272" s="212"/>
    </row>
    <row r="2273" spans="3:16" x14ac:dyDescent="0.2">
      <c r="C2273" s="197"/>
      <c r="D2273" s="197"/>
      <c r="E2273" s="197"/>
      <c r="F2273" s="197"/>
      <c r="G2273" s="197"/>
      <c r="H2273" s="197"/>
      <c r="I2273" s="197"/>
      <c r="J2273" s="197"/>
      <c r="K2273" s="197"/>
      <c r="L2273" s="197"/>
      <c r="M2273" s="197"/>
      <c r="N2273" s="197"/>
      <c r="O2273" s="197"/>
      <c r="P2273" s="212"/>
    </row>
    <row r="2274" spans="3:16" x14ac:dyDescent="0.2">
      <c r="C2274" s="197"/>
      <c r="D2274" s="197"/>
      <c r="E2274" s="197"/>
      <c r="F2274" s="197"/>
      <c r="G2274" s="197"/>
      <c r="H2274" s="197"/>
      <c r="I2274" s="197"/>
      <c r="J2274" s="197"/>
      <c r="K2274" s="197"/>
      <c r="L2274" s="197"/>
      <c r="M2274" s="197"/>
      <c r="N2274" s="197"/>
      <c r="O2274" s="197"/>
      <c r="P2274" s="212"/>
    </row>
    <row r="2275" spans="3:16" x14ac:dyDescent="0.2">
      <c r="C2275" s="197"/>
      <c r="D2275" s="197"/>
      <c r="E2275" s="197"/>
      <c r="F2275" s="197"/>
      <c r="G2275" s="197"/>
      <c r="H2275" s="197"/>
      <c r="I2275" s="197"/>
      <c r="J2275" s="197"/>
      <c r="K2275" s="197"/>
      <c r="L2275" s="197"/>
      <c r="M2275" s="197"/>
      <c r="N2275" s="197"/>
      <c r="O2275" s="197"/>
      <c r="P2275" s="212"/>
    </row>
    <row r="2276" spans="3:16" x14ac:dyDescent="0.2">
      <c r="C2276" s="197"/>
      <c r="D2276" s="197"/>
      <c r="E2276" s="197"/>
      <c r="F2276" s="197"/>
      <c r="G2276" s="197"/>
      <c r="H2276" s="197"/>
      <c r="I2276" s="197"/>
      <c r="J2276" s="197"/>
      <c r="K2276" s="197"/>
      <c r="L2276" s="197"/>
      <c r="M2276" s="197"/>
      <c r="N2276" s="197"/>
      <c r="O2276" s="197"/>
      <c r="P2276" s="212"/>
    </row>
    <row r="2277" spans="3:16" x14ac:dyDescent="0.2">
      <c r="C2277" s="197"/>
      <c r="D2277" s="197"/>
      <c r="E2277" s="197"/>
      <c r="F2277" s="197"/>
      <c r="G2277" s="197"/>
      <c r="H2277" s="197"/>
      <c r="I2277" s="197"/>
      <c r="J2277" s="197"/>
      <c r="K2277" s="197"/>
      <c r="L2277" s="197"/>
      <c r="M2277" s="197"/>
      <c r="N2277" s="197"/>
      <c r="O2277" s="197"/>
      <c r="P2277" s="212"/>
    </row>
    <row r="2278" spans="3:16" x14ac:dyDescent="0.2">
      <c r="C2278" s="197"/>
      <c r="D2278" s="197"/>
      <c r="E2278" s="197"/>
      <c r="F2278" s="197"/>
      <c r="G2278" s="197"/>
      <c r="H2278" s="197"/>
      <c r="I2278" s="197"/>
      <c r="J2278" s="197"/>
      <c r="K2278" s="197"/>
      <c r="L2278" s="197"/>
      <c r="M2278" s="197"/>
      <c r="N2278" s="197"/>
      <c r="O2278" s="197"/>
      <c r="P2278" s="212"/>
    </row>
    <row r="2279" spans="3:16" x14ac:dyDescent="0.2">
      <c r="C2279" s="197"/>
      <c r="D2279" s="197"/>
      <c r="E2279" s="197"/>
      <c r="F2279" s="197"/>
      <c r="G2279" s="197"/>
      <c r="H2279" s="197"/>
      <c r="I2279" s="197"/>
      <c r="J2279" s="197"/>
      <c r="K2279" s="197"/>
      <c r="L2279" s="197"/>
      <c r="M2279" s="197"/>
      <c r="N2279" s="197"/>
      <c r="O2279" s="197"/>
      <c r="P2279" s="212"/>
    </row>
    <row r="2280" spans="3:16" x14ac:dyDescent="0.2">
      <c r="C2280" s="197"/>
      <c r="D2280" s="197"/>
      <c r="E2280" s="197"/>
      <c r="F2280" s="197"/>
      <c r="G2280" s="197"/>
      <c r="H2280" s="197"/>
      <c r="I2280" s="197"/>
      <c r="J2280" s="197"/>
      <c r="K2280" s="197"/>
      <c r="L2280" s="197"/>
      <c r="M2280" s="197"/>
      <c r="N2280" s="197"/>
      <c r="O2280" s="197"/>
      <c r="P2280" s="212"/>
    </row>
    <row r="2281" spans="3:16" x14ac:dyDescent="0.2">
      <c r="C2281" s="197"/>
      <c r="D2281" s="197"/>
      <c r="E2281" s="197"/>
      <c r="F2281" s="197"/>
      <c r="G2281" s="197"/>
      <c r="H2281" s="197"/>
      <c r="I2281" s="197"/>
      <c r="J2281" s="197"/>
      <c r="K2281" s="197"/>
      <c r="L2281" s="197"/>
      <c r="M2281" s="197"/>
      <c r="N2281" s="197"/>
      <c r="O2281" s="197"/>
      <c r="P2281" s="212"/>
    </row>
    <row r="2282" spans="3:16" x14ac:dyDescent="0.2">
      <c r="C2282" s="197"/>
      <c r="D2282" s="197"/>
      <c r="E2282" s="197"/>
      <c r="F2282" s="197"/>
      <c r="G2282" s="197"/>
      <c r="H2282" s="197"/>
      <c r="I2282" s="197"/>
      <c r="J2282" s="197"/>
      <c r="K2282" s="197"/>
      <c r="L2282" s="197"/>
      <c r="M2282" s="197"/>
      <c r="N2282" s="197"/>
      <c r="O2282" s="197"/>
      <c r="P2282" s="212"/>
    </row>
    <row r="2283" spans="3:16" x14ac:dyDescent="0.2">
      <c r="C2283" s="197"/>
      <c r="D2283" s="197"/>
      <c r="E2283" s="197"/>
      <c r="F2283" s="197"/>
      <c r="G2283" s="197"/>
      <c r="H2283" s="197"/>
      <c r="I2283" s="197"/>
      <c r="J2283" s="197"/>
      <c r="K2283" s="197"/>
      <c r="L2283" s="197"/>
      <c r="M2283" s="197"/>
      <c r="N2283" s="197"/>
      <c r="O2283" s="197"/>
      <c r="P2283" s="212"/>
    </row>
    <row r="2284" spans="3:16" x14ac:dyDescent="0.2">
      <c r="C2284" s="197"/>
      <c r="D2284" s="197"/>
      <c r="E2284" s="197"/>
      <c r="F2284" s="197"/>
      <c r="G2284" s="197"/>
      <c r="H2284" s="197"/>
      <c r="I2284" s="197"/>
      <c r="J2284" s="197"/>
      <c r="K2284" s="197"/>
      <c r="L2284" s="197"/>
      <c r="M2284" s="197"/>
      <c r="N2284" s="197"/>
      <c r="O2284" s="197"/>
      <c r="P2284" s="212"/>
    </row>
    <row r="2285" spans="3:16" x14ac:dyDescent="0.2">
      <c r="C2285" s="197"/>
      <c r="D2285" s="197"/>
      <c r="E2285" s="197"/>
      <c r="F2285" s="197"/>
      <c r="G2285" s="197"/>
      <c r="H2285" s="197"/>
      <c r="I2285" s="197"/>
      <c r="J2285" s="197"/>
      <c r="K2285" s="197"/>
      <c r="L2285" s="197"/>
      <c r="M2285" s="197"/>
      <c r="N2285" s="197"/>
      <c r="O2285" s="197"/>
      <c r="P2285" s="212"/>
    </row>
    <row r="2286" spans="3:16" x14ac:dyDescent="0.2">
      <c r="C2286" s="197"/>
      <c r="D2286" s="197"/>
      <c r="E2286" s="197"/>
      <c r="F2286" s="197"/>
      <c r="G2286" s="197"/>
      <c r="H2286" s="197"/>
      <c r="I2286" s="197"/>
      <c r="J2286" s="197"/>
      <c r="K2286" s="197"/>
      <c r="L2286" s="197"/>
      <c r="M2286" s="197"/>
      <c r="N2286" s="197"/>
      <c r="O2286" s="197"/>
      <c r="P2286" s="212"/>
    </row>
    <row r="2287" spans="3:16" x14ac:dyDescent="0.2">
      <c r="C2287" s="197"/>
      <c r="D2287" s="197"/>
      <c r="E2287" s="197"/>
      <c r="F2287" s="197"/>
      <c r="G2287" s="197"/>
      <c r="H2287" s="197"/>
      <c r="I2287" s="197"/>
      <c r="J2287" s="197"/>
      <c r="K2287" s="197"/>
      <c r="L2287" s="197"/>
      <c r="M2287" s="197"/>
      <c r="N2287" s="197"/>
      <c r="O2287" s="197"/>
      <c r="P2287" s="212"/>
    </row>
    <row r="2288" spans="3:16" x14ac:dyDescent="0.2">
      <c r="C2288" s="197"/>
      <c r="D2288" s="197"/>
      <c r="E2288" s="197"/>
      <c r="F2288" s="197"/>
      <c r="G2288" s="197"/>
      <c r="H2288" s="197"/>
      <c r="I2288" s="197"/>
      <c r="J2288" s="197"/>
      <c r="K2288" s="197"/>
      <c r="L2288" s="197"/>
      <c r="M2288" s="197"/>
      <c r="N2288" s="197"/>
      <c r="O2288" s="197"/>
      <c r="P2288" s="212"/>
    </row>
    <row r="2289" spans="3:16" x14ac:dyDescent="0.2">
      <c r="C2289" s="197"/>
      <c r="D2289" s="197"/>
      <c r="E2289" s="197"/>
      <c r="F2289" s="197"/>
      <c r="G2289" s="197"/>
      <c r="H2289" s="197"/>
      <c r="I2289" s="197"/>
      <c r="J2289" s="197"/>
      <c r="K2289" s="197"/>
      <c r="L2289" s="197"/>
      <c r="M2289" s="197"/>
      <c r="N2289" s="197"/>
      <c r="O2289" s="197"/>
      <c r="P2289" s="212"/>
    </row>
    <row r="2290" spans="3:16" x14ac:dyDescent="0.2">
      <c r="C2290" s="197"/>
      <c r="D2290" s="197"/>
      <c r="E2290" s="197"/>
      <c r="F2290" s="197"/>
      <c r="G2290" s="197"/>
      <c r="H2290" s="197"/>
      <c r="I2290" s="197"/>
      <c r="J2290" s="197"/>
      <c r="K2290" s="197"/>
      <c r="L2290" s="197"/>
      <c r="M2290" s="197"/>
      <c r="N2290" s="197"/>
      <c r="O2290" s="197"/>
      <c r="P2290" s="212"/>
    </row>
    <row r="2291" spans="3:16" x14ac:dyDescent="0.2">
      <c r="C2291" s="197"/>
      <c r="D2291" s="197"/>
      <c r="E2291" s="197"/>
      <c r="F2291" s="197"/>
      <c r="G2291" s="197"/>
      <c r="H2291" s="197"/>
      <c r="I2291" s="197"/>
      <c r="J2291" s="197"/>
      <c r="K2291" s="197"/>
      <c r="L2291" s="197"/>
      <c r="M2291" s="197"/>
      <c r="N2291" s="197"/>
      <c r="O2291" s="197"/>
      <c r="P2291" s="212"/>
    </row>
    <row r="2292" spans="3:16" x14ac:dyDescent="0.2">
      <c r="C2292" s="197"/>
      <c r="D2292" s="197"/>
      <c r="E2292" s="197"/>
      <c r="F2292" s="197"/>
      <c r="G2292" s="197"/>
      <c r="H2292" s="197"/>
      <c r="I2292" s="197"/>
      <c r="J2292" s="197"/>
      <c r="K2292" s="197"/>
      <c r="L2292" s="197"/>
      <c r="M2292" s="197"/>
      <c r="N2292" s="197"/>
      <c r="O2292" s="197"/>
      <c r="P2292" s="212"/>
    </row>
    <row r="2293" spans="3:16" x14ac:dyDescent="0.2">
      <c r="C2293" s="197"/>
      <c r="D2293" s="197"/>
      <c r="E2293" s="197"/>
      <c r="F2293" s="197"/>
      <c r="G2293" s="197"/>
      <c r="H2293" s="197"/>
      <c r="I2293" s="197"/>
      <c r="J2293" s="197"/>
      <c r="K2293" s="197"/>
      <c r="L2293" s="197"/>
      <c r="M2293" s="197"/>
      <c r="N2293" s="197"/>
      <c r="O2293" s="197"/>
      <c r="P2293" s="212"/>
    </row>
    <row r="2294" spans="3:16" x14ac:dyDescent="0.2">
      <c r="C2294" s="197"/>
      <c r="D2294" s="197"/>
      <c r="E2294" s="197"/>
      <c r="F2294" s="197"/>
      <c r="G2294" s="197"/>
      <c r="H2294" s="197"/>
      <c r="I2294" s="197"/>
      <c r="J2294" s="197"/>
      <c r="K2294" s="197"/>
      <c r="L2294" s="197"/>
      <c r="M2294" s="197"/>
      <c r="N2294" s="197"/>
      <c r="O2294" s="197"/>
      <c r="P2294" s="212"/>
    </row>
    <row r="2295" spans="3:16" x14ac:dyDescent="0.2">
      <c r="C2295" s="197"/>
      <c r="D2295" s="197"/>
      <c r="E2295" s="197"/>
      <c r="F2295" s="197"/>
      <c r="G2295" s="197"/>
      <c r="H2295" s="197"/>
      <c r="I2295" s="197"/>
      <c r="J2295" s="197"/>
      <c r="K2295" s="197"/>
      <c r="L2295" s="197"/>
      <c r="M2295" s="197"/>
      <c r="N2295" s="197"/>
      <c r="O2295" s="197"/>
      <c r="P2295" s="212"/>
    </row>
    <row r="2296" spans="3:16" x14ac:dyDescent="0.2">
      <c r="C2296" s="197"/>
      <c r="D2296" s="197"/>
      <c r="E2296" s="197"/>
      <c r="F2296" s="197"/>
      <c r="G2296" s="197"/>
      <c r="H2296" s="197"/>
      <c r="I2296" s="197"/>
      <c r="J2296" s="197"/>
      <c r="K2296" s="197"/>
      <c r="L2296" s="197"/>
      <c r="M2296" s="197"/>
      <c r="N2296" s="197"/>
      <c r="O2296" s="197"/>
      <c r="P2296" s="212"/>
    </row>
    <row r="2297" spans="3:16" x14ac:dyDescent="0.2">
      <c r="C2297" s="197"/>
      <c r="D2297" s="197"/>
      <c r="E2297" s="197"/>
      <c r="F2297" s="197"/>
      <c r="G2297" s="197"/>
      <c r="H2297" s="197"/>
      <c r="I2297" s="197"/>
      <c r="J2297" s="197"/>
      <c r="K2297" s="197"/>
      <c r="L2297" s="197"/>
      <c r="M2297" s="197"/>
      <c r="N2297" s="197"/>
      <c r="O2297" s="197"/>
      <c r="P2297" s="212"/>
    </row>
    <row r="2298" spans="3:16" x14ac:dyDescent="0.2">
      <c r="C2298" s="197"/>
      <c r="D2298" s="197"/>
      <c r="E2298" s="197"/>
      <c r="F2298" s="197"/>
      <c r="G2298" s="197"/>
      <c r="H2298" s="197"/>
      <c r="I2298" s="197"/>
      <c r="J2298" s="197"/>
      <c r="K2298" s="197"/>
      <c r="L2298" s="197"/>
      <c r="M2298" s="197"/>
      <c r="N2298" s="197"/>
      <c r="O2298" s="197"/>
      <c r="P2298" s="212"/>
    </row>
    <row r="2299" spans="3:16" x14ac:dyDescent="0.2">
      <c r="C2299" s="197"/>
      <c r="D2299" s="197"/>
      <c r="E2299" s="197"/>
      <c r="F2299" s="197"/>
      <c r="G2299" s="197"/>
      <c r="H2299" s="197"/>
      <c r="I2299" s="197"/>
      <c r="J2299" s="197"/>
      <c r="K2299" s="197"/>
      <c r="L2299" s="197"/>
      <c r="M2299" s="197"/>
      <c r="N2299" s="197"/>
      <c r="O2299" s="197"/>
      <c r="P2299" s="212"/>
    </row>
    <row r="2300" spans="3:16" x14ac:dyDescent="0.2">
      <c r="C2300" s="197"/>
      <c r="D2300" s="197"/>
      <c r="E2300" s="197"/>
      <c r="F2300" s="197"/>
      <c r="G2300" s="197"/>
      <c r="H2300" s="197"/>
      <c r="I2300" s="197"/>
      <c r="J2300" s="197"/>
      <c r="K2300" s="197"/>
      <c r="L2300" s="197"/>
      <c r="M2300" s="197"/>
      <c r="N2300" s="197"/>
      <c r="O2300" s="197"/>
      <c r="P2300" s="212"/>
    </row>
    <row r="2301" spans="3:16" x14ac:dyDescent="0.2">
      <c r="C2301" s="197"/>
      <c r="D2301" s="197"/>
      <c r="E2301" s="197"/>
      <c r="F2301" s="197"/>
      <c r="G2301" s="197"/>
      <c r="H2301" s="197"/>
      <c r="I2301" s="197"/>
      <c r="J2301" s="197"/>
      <c r="K2301" s="197"/>
      <c r="L2301" s="197"/>
      <c r="M2301" s="197"/>
      <c r="N2301" s="197"/>
      <c r="O2301" s="197"/>
      <c r="P2301" s="212"/>
    </row>
    <row r="2302" spans="3:16" x14ac:dyDescent="0.2">
      <c r="C2302" s="197"/>
      <c r="D2302" s="197"/>
      <c r="E2302" s="197"/>
      <c r="F2302" s="197"/>
      <c r="G2302" s="197"/>
      <c r="H2302" s="197"/>
      <c r="I2302" s="197"/>
      <c r="J2302" s="197"/>
      <c r="K2302" s="197"/>
      <c r="L2302" s="197"/>
      <c r="M2302" s="197"/>
      <c r="N2302" s="197"/>
      <c r="O2302" s="197"/>
      <c r="P2302" s="212"/>
    </row>
    <row r="2303" spans="3:16" x14ac:dyDescent="0.2">
      <c r="C2303" s="197"/>
      <c r="D2303" s="197"/>
      <c r="E2303" s="197"/>
      <c r="F2303" s="197"/>
      <c r="G2303" s="197"/>
      <c r="H2303" s="197"/>
      <c r="I2303" s="197"/>
      <c r="J2303" s="197"/>
      <c r="K2303" s="197"/>
      <c r="L2303" s="197"/>
      <c r="M2303" s="197"/>
      <c r="N2303" s="197"/>
      <c r="O2303" s="197"/>
      <c r="P2303" s="212"/>
    </row>
    <row r="2304" spans="3:16" x14ac:dyDescent="0.2">
      <c r="C2304" s="197"/>
      <c r="D2304" s="197"/>
      <c r="E2304" s="197"/>
      <c r="F2304" s="197"/>
      <c r="G2304" s="197"/>
      <c r="H2304" s="197"/>
      <c r="I2304" s="197"/>
      <c r="J2304" s="197"/>
      <c r="K2304" s="197"/>
      <c r="L2304" s="197"/>
      <c r="M2304" s="197"/>
      <c r="N2304" s="197"/>
      <c r="O2304" s="197"/>
      <c r="P2304" s="212"/>
    </row>
    <row r="2305" spans="3:16" x14ac:dyDescent="0.2">
      <c r="C2305" s="197"/>
      <c r="D2305" s="197"/>
      <c r="E2305" s="197"/>
      <c r="F2305" s="197"/>
      <c r="G2305" s="197"/>
      <c r="H2305" s="197"/>
      <c r="I2305" s="197"/>
      <c r="J2305" s="197"/>
      <c r="K2305" s="197"/>
      <c r="L2305" s="197"/>
      <c r="M2305" s="197"/>
      <c r="N2305" s="197"/>
      <c r="O2305" s="197"/>
      <c r="P2305" s="212"/>
    </row>
    <row r="2306" spans="3:16" x14ac:dyDescent="0.2">
      <c r="C2306" s="197"/>
      <c r="D2306" s="197"/>
      <c r="E2306" s="197"/>
      <c r="F2306" s="197"/>
      <c r="G2306" s="197"/>
      <c r="H2306" s="197"/>
      <c r="I2306" s="197"/>
      <c r="J2306" s="197"/>
      <c r="K2306" s="197"/>
      <c r="L2306" s="197"/>
      <c r="M2306" s="197"/>
      <c r="N2306" s="197"/>
      <c r="O2306" s="197"/>
      <c r="P2306" s="212"/>
    </row>
    <row r="2307" spans="3:16" x14ac:dyDescent="0.2">
      <c r="C2307" s="197"/>
      <c r="D2307" s="197"/>
      <c r="E2307" s="197"/>
      <c r="F2307" s="197"/>
      <c r="G2307" s="197"/>
      <c r="H2307" s="197"/>
      <c r="I2307" s="197"/>
      <c r="J2307" s="197"/>
      <c r="K2307" s="197"/>
      <c r="L2307" s="197"/>
      <c r="M2307" s="197"/>
      <c r="N2307" s="197"/>
      <c r="O2307" s="197"/>
      <c r="P2307" s="212"/>
    </row>
    <row r="2308" spans="3:16" x14ac:dyDescent="0.2">
      <c r="C2308" s="197"/>
      <c r="D2308" s="197"/>
      <c r="E2308" s="197"/>
      <c r="F2308" s="197"/>
      <c r="G2308" s="197"/>
      <c r="H2308" s="197"/>
      <c r="I2308" s="197"/>
      <c r="J2308" s="197"/>
      <c r="K2308" s="197"/>
      <c r="L2308" s="197"/>
      <c r="M2308" s="197"/>
      <c r="N2308" s="197"/>
      <c r="O2308" s="197"/>
      <c r="P2308" s="212"/>
    </row>
    <row r="2309" spans="3:16" x14ac:dyDescent="0.2">
      <c r="C2309" s="197"/>
      <c r="D2309" s="197"/>
      <c r="E2309" s="197"/>
      <c r="F2309" s="197"/>
      <c r="G2309" s="197"/>
      <c r="H2309" s="197"/>
      <c r="I2309" s="197"/>
      <c r="J2309" s="197"/>
      <c r="K2309" s="197"/>
      <c r="L2309" s="197"/>
      <c r="M2309" s="197"/>
      <c r="N2309" s="197"/>
      <c r="O2309" s="197"/>
      <c r="P2309" s="212"/>
    </row>
    <row r="2310" spans="3:16" x14ac:dyDescent="0.2">
      <c r="C2310" s="197"/>
      <c r="D2310" s="197"/>
      <c r="E2310" s="197"/>
      <c r="F2310" s="197"/>
      <c r="G2310" s="197"/>
      <c r="H2310" s="197"/>
      <c r="I2310" s="197"/>
      <c r="J2310" s="197"/>
      <c r="K2310" s="197"/>
      <c r="L2310" s="197"/>
      <c r="M2310" s="197"/>
      <c r="N2310" s="197"/>
      <c r="O2310" s="197"/>
      <c r="P2310" s="212"/>
    </row>
    <row r="2311" spans="3:16" x14ac:dyDescent="0.2">
      <c r="C2311" s="197"/>
      <c r="D2311" s="197"/>
      <c r="E2311" s="197"/>
      <c r="F2311" s="197"/>
      <c r="G2311" s="197"/>
      <c r="H2311" s="197"/>
      <c r="I2311" s="197"/>
      <c r="J2311" s="197"/>
      <c r="K2311" s="197"/>
      <c r="L2311" s="197"/>
      <c r="M2311" s="197"/>
      <c r="N2311" s="197"/>
      <c r="O2311" s="197"/>
      <c r="P2311" s="212"/>
    </row>
    <row r="2312" spans="3:16" x14ac:dyDescent="0.2">
      <c r="C2312" s="197"/>
      <c r="D2312" s="197"/>
      <c r="E2312" s="197"/>
      <c r="F2312" s="197"/>
      <c r="G2312" s="197"/>
      <c r="H2312" s="197"/>
      <c r="I2312" s="197"/>
      <c r="J2312" s="197"/>
      <c r="K2312" s="197"/>
      <c r="L2312" s="197"/>
      <c r="M2312" s="197"/>
      <c r="N2312" s="197"/>
      <c r="O2312" s="197"/>
      <c r="P2312" s="212"/>
    </row>
    <row r="2313" spans="3:16" x14ac:dyDescent="0.2">
      <c r="C2313" s="197"/>
      <c r="D2313" s="197"/>
      <c r="E2313" s="197"/>
      <c r="F2313" s="197"/>
      <c r="G2313" s="197"/>
      <c r="H2313" s="197"/>
      <c r="I2313" s="197"/>
      <c r="J2313" s="197"/>
      <c r="K2313" s="197"/>
      <c r="L2313" s="197"/>
      <c r="M2313" s="197"/>
      <c r="N2313" s="197"/>
      <c r="O2313" s="197"/>
      <c r="P2313" s="212"/>
    </row>
    <row r="2314" spans="3:16" x14ac:dyDescent="0.2">
      <c r="C2314" s="197"/>
      <c r="D2314" s="197"/>
      <c r="E2314" s="197"/>
      <c r="F2314" s="197"/>
      <c r="G2314" s="197"/>
      <c r="H2314" s="197"/>
      <c r="I2314" s="197"/>
      <c r="J2314" s="197"/>
      <c r="K2314" s="197"/>
      <c r="L2314" s="197"/>
      <c r="M2314" s="197"/>
      <c r="N2314" s="197"/>
      <c r="O2314" s="197"/>
      <c r="P2314" s="212"/>
    </row>
    <row r="2315" spans="3:16" x14ac:dyDescent="0.2">
      <c r="C2315" s="197"/>
      <c r="D2315" s="197"/>
      <c r="E2315" s="197"/>
      <c r="F2315" s="197"/>
      <c r="G2315" s="197"/>
      <c r="H2315" s="197"/>
      <c r="I2315" s="197"/>
      <c r="J2315" s="197"/>
      <c r="K2315" s="197"/>
      <c r="L2315" s="197"/>
      <c r="M2315" s="197"/>
      <c r="N2315" s="197"/>
      <c r="O2315" s="197"/>
      <c r="P2315" s="212"/>
    </row>
    <row r="2316" spans="3:16" x14ac:dyDescent="0.2">
      <c r="C2316" s="197"/>
      <c r="D2316" s="197"/>
      <c r="E2316" s="197"/>
      <c r="F2316" s="197"/>
      <c r="G2316" s="197"/>
      <c r="H2316" s="197"/>
      <c r="I2316" s="197"/>
      <c r="J2316" s="197"/>
      <c r="K2316" s="197"/>
      <c r="L2316" s="197"/>
      <c r="M2316" s="197"/>
      <c r="N2316" s="197"/>
      <c r="O2316" s="197"/>
      <c r="P2316" s="212"/>
    </row>
    <row r="2317" spans="3:16" x14ac:dyDescent="0.2">
      <c r="C2317" s="197"/>
      <c r="D2317" s="197"/>
      <c r="E2317" s="197"/>
      <c r="F2317" s="197"/>
      <c r="G2317" s="197"/>
      <c r="H2317" s="197"/>
      <c r="I2317" s="197"/>
      <c r="J2317" s="197"/>
      <c r="K2317" s="197"/>
      <c r="L2317" s="197"/>
      <c r="M2317" s="197"/>
      <c r="N2317" s="197"/>
      <c r="O2317" s="197"/>
      <c r="P2317" s="212"/>
    </row>
    <row r="2318" spans="3:16" x14ac:dyDescent="0.2">
      <c r="C2318" s="197"/>
      <c r="D2318" s="197"/>
      <c r="E2318" s="197"/>
      <c r="F2318" s="197"/>
      <c r="G2318" s="197"/>
      <c r="H2318" s="197"/>
      <c r="I2318" s="197"/>
      <c r="J2318" s="197"/>
      <c r="K2318" s="197"/>
      <c r="L2318" s="197"/>
      <c r="M2318" s="197"/>
      <c r="N2318" s="197"/>
      <c r="O2318" s="197"/>
      <c r="P2318" s="212"/>
    </row>
    <row r="2319" spans="3:16" x14ac:dyDescent="0.2">
      <c r="C2319" s="197"/>
      <c r="D2319" s="197"/>
      <c r="E2319" s="197"/>
      <c r="F2319" s="197"/>
      <c r="G2319" s="197"/>
      <c r="H2319" s="197"/>
      <c r="I2319" s="197"/>
      <c r="J2319" s="197"/>
      <c r="K2319" s="197"/>
      <c r="L2319" s="197"/>
      <c r="M2319" s="197"/>
      <c r="N2319" s="197"/>
      <c r="O2319" s="197"/>
      <c r="P2319" s="212"/>
    </row>
    <row r="2320" spans="3:16" x14ac:dyDescent="0.2">
      <c r="C2320" s="197"/>
      <c r="D2320" s="197"/>
      <c r="E2320" s="197"/>
      <c r="F2320" s="197"/>
      <c r="G2320" s="197"/>
      <c r="H2320" s="197"/>
      <c r="I2320" s="197"/>
      <c r="J2320" s="197"/>
      <c r="K2320" s="197"/>
      <c r="L2320" s="197"/>
      <c r="M2320" s="197"/>
      <c r="N2320" s="197"/>
      <c r="O2320" s="197"/>
      <c r="P2320" s="212"/>
    </row>
    <row r="2321" spans="3:16" x14ac:dyDescent="0.2">
      <c r="C2321" s="197"/>
      <c r="D2321" s="197"/>
      <c r="E2321" s="197"/>
      <c r="F2321" s="197"/>
      <c r="G2321" s="197"/>
      <c r="H2321" s="197"/>
      <c r="I2321" s="197"/>
      <c r="J2321" s="197"/>
      <c r="K2321" s="197"/>
      <c r="L2321" s="197"/>
      <c r="M2321" s="197"/>
      <c r="N2321" s="197"/>
      <c r="O2321" s="197"/>
      <c r="P2321" s="212"/>
    </row>
    <row r="2322" spans="3:16" x14ac:dyDescent="0.2">
      <c r="C2322" s="197"/>
      <c r="D2322" s="197"/>
      <c r="E2322" s="197"/>
      <c r="F2322" s="197"/>
      <c r="G2322" s="197"/>
      <c r="H2322" s="197"/>
      <c r="I2322" s="197"/>
      <c r="J2322" s="197"/>
      <c r="K2322" s="197"/>
      <c r="L2322" s="197"/>
      <c r="M2322" s="197"/>
      <c r="N2322" s="197"/>
      <c r="O2322" s="197"/>
      <c r="P2322" s="212"/>
    </row>
    <row r="2323" spans="3:16" x14ac:dyDescent="0.2">
      <c r="C2323" s="197"/>
      <c r="D2323" s="197"/>
      <c r="E2323" s="197"/>
      <c r="F2323" s="197"/>
      <c r="G2323" s="197"/>
      <c r="H2323" s="197"/>
      <c r="I2323" s="197"/>
      <c r="J2323" s="197"/>
      <c r="K2323" s="197"/>
      <c r="L2323" s="197"/>
      <c r="M2323" s="197"/>
      <c r="N2323" s="197"/>
      <c r="O2323" s="197"/>
      <c r="P2323" s="212"/>
    </row>
    <row r="2324" spans="3:16" x14ac:dyDescent="0.2">
      <c r="C2324" s="197"/>
      <c r="D2324" s="197"/>
      <c r="E2324" s="197"/>
      <c r="F2324" s="197"/>
      <c r="G2324" s="197"/>
      <c r="H2324" s="197"/>
      <c r="I2324" s="197"/>
      <c r="J2324" s="197"/>
      <c r="K2324" s="197"/>
      <c r="L2324" s="197"/>
      <c r="M2324" s="197"/>
      <c r="N2324" s="197"/>
      <c r="O2324" s="197"/>
      <c r="P2324" s="212"/>
    </row>
    <row r="2325" spans="3:16" x14ac:dyDescent="0.2">
      <c r="C2325" s="197"/>
      <c r="D2325" s="197"/>
      <c r="E2325" s="197"/>
      <c r="F2325" s="197"/>
      <c r="G2325" s="197"/>
      <c r="H2325" s="197"/>
      <c r="I2325" s="197"/>
      <c r="J2325" s="197"/>
      <c r="K2325" s="197"/>
      <c r="L2325" s="197"/>
      <c r="M2325" s="197"/>
      <c r="N2325" s="197"/>
      <c r="O2325" s="197"/>
      <c r="P2325" s="212"/>
    </row>
    <row r="2326" spans="3:16" x14ac:dyDescent="0.2">
      <c r="C2326" s="197"/>
      <c r="D2326" s="197"/>
      <c r="E2326" s="197"/>
      <c r="F2326" s="197"/>
      <c r="G2326" s="197"/>
      <c r="H2326" s="197"/>
      <c r="I2326" s="197"/>
      <c r="J2326" s="197"/>
      <c r="K2326" s="197"/>
      <c r="L2326" s="197"/>
      <c r="M2326" s="197"/>
      <c r="N2326" s="197"/>
      <c r="O2326" s="197"/>
      <c r="P2326" s="212"/>
    </row>
    <row r="2327" spans="3:16" x14ac:dyDescent="0.2">
      <c r="C2327" s="197"/>
      <c r="D2327" s="197"/>
      <c r="E2327" s="197"/>
      <c r="F2327" s="197"/>
      <c r="G2327" s="197"/>
      <c r="H2327" s="197"/>
      <c r="I2327" s="197"/>
      <c r="J2327" s="197"/>
      <c r="K2327" s="197"/>
      <c r="L2327" s="197"/>
      <c r="M2327" s="197"/>
      <c r="N2327" s="197"/>
      <c r="O2327" s="197"/>
      <c r="P2327" s="212"/>
    </row>
    <row r="2328" spans="3:16" x14ac:dyDescent="0.2">
      <c r="C2328" s="197"/>
      <c r="D2328" s="197"/>
      <c r="E2328" s="197"/>
      <c r="F2328" s="197"/>
      <c r="G2328" s="197"/>
      <c r="H2328" s="197"/>
      <c r="I2328" s="197"/>
      <c r="J2328" s="197"/>
      <c r="K2328" s="197"/>
      <c r="L2328" s="197"/>
      <c r="M2328" s="197"/>
      <c r="N2328" s="197"/>
      <c r="O2328" s="197"/>
      <c r="P2328" s="212"/>
    </row>
    <row r="2329" spans="3:16" x14ac:dyDescent="0.2">
      <c r="C2329" s="197"/>
      <c r="D2329" s="197"/>
      <c r="E2329" s="197"/>
      <c r="F2329" s="197"/>
      <c r="G2329" s="197"/>
      <c r="H2329" s="197"/>
      <c r="I2329" s="197"/>
      <c r="J2329" s="197"/>
      <c r="K2329" s="197"/>
      <c r="L2329" s="197"/>
      <c r="M2329" s="197"/>
      <c r="N2329" s="197"/>
      <c r="O2329" s="197"/>
      <c r="P2329" s="212"/>
    </row>
    <row r="2330" spans="3:16" x14ac:dyDescent="0.2">
      <c r="C2330" s="197"/>
      <c r="D2330" s="197"/>
      <c r="E2330" s="197"/>
      <c r="F2330" s="197"/>
      <c r="G2330" s="197"/>
      <c r="H2330" s="197"/>
      <c r="I2330" s="197"/>
      <c r="J2330" s="197"/>
      <c r="K2330" s="197"/>
      <c r="L2330" s="197"/>
      <c r="M2330" s="197"/>
      <c r="N2330" s="197"/>
      <c r="O2330" s="197"/>
      <c r="P2330" s="212"/>
    </row>
    <row r="2331" spans="3:16" x14ac:dyDescent="0.2">
      <c r="C2331" s="197"/>
      <c r="D2331" s="197"/>
      <c r="E2331" s="197"/>
      <c r="F2331" s="197"/>
      <c r="G2331" s="197"/>
      <c r="H2331" s="197"/>
      <c r="I2331" s="197"/>
      <c r="J2331" s="197"/>
      <c r="K2331" s="197"/>
      <c r="L2331" s="197"/>
      <c r="M2331" s="197"/>
      <c r="N2331" s="197"/>
      <c r="O2331" s="197"/>
      <c r="P2331" s="212"/>
    </row>
    <row r="2332" spans="3:16" x14ac:dyDescent="0.2">
      <c r="C2332" s="197"/>
      <c r="D2332" s="197"/>
      <c r="E2332" s="197"/>
      <c r="F2332" s="197"/>
      <c r="G2332" s="197"/>
      <c r="H2332" s="197"/>
      <c r="I2332" s="197"/>
      <c r="J2332" s="197"/>
      <c r="K2332" s="197"/>
      <c r="L2332" s="197"/>
      <c r="M2332" s="197"/>
      <c r="N2332" s="197"/>
      <c r="O2332" s="197"/>
      <c r="P2332" s="212"/>
    </row>
    <row r="2333" spans="3:16" x14ac:dyDescent="0.2">
      <c r="C2333" s="197"/>
      <c r="D2333" s="197"/>
      <c r="E2333" s="197"/>
      <c r="F2333" s="197"/>
      <c r="G2333" s="197"/>
      <c r="H2333" s="197"/>
      <c r="I2333" s="197"/>
      <c r="J2333" s="197"/>
      <c r="K2333" s="197"/>
      <c r="L2333" s="197"/>
      <c r="M2333" s="197"/>
      <c r="N2333" s="197"/>
      <c r="O2333" s="197"/>
      <c r="P2333" s="212"/>
    </row>
    <row r="2334" spans="3:16" x14ac:dyDescent="0.2">
      <c r="C2334" s="197"/>
      <c r="D2334" s="197"/>
      <c r="E2334" s="197"/>
      <c r="F2334" s="197"/>
      <c r="G2334" s="197"/>
      <c r="H2334" s="197"/>
      <c r="I2334" s="197"/>
      <c r="J2334" s="197"/>
      <c r="K2334" s="197"/>
      <c r="L2334" s="197"/>
      <c r="M2334" s="197"/>
      <c r="N2334" s="197"/>
      <c r="O2334" s="197"/>
      <c r="P2334" s="212"/>
    </row>
    <row r="2335" spans="3:16" x14ac:dyDescent="0.2">
      <c r="C2335" s="197"/>
      <c r="D2335" s="197"/>
      <c r="E2335" s="197"/>
      <c r="F2335" s="197"/>
      <c r="G2335" s="197"/>
      <c r="H2335" s="197"/>
      <c r="I2335" s="197"/>
      <c r="J2335" s="197"/>
      <c r="K2335" s="197"/>
      <c r="L2335" s="197"/>
      <c r="M2335" s="197"/>
      <c r="N2335" s="197"/>
      <c r="O2335" s="197"/>
      <c r="P2335" s="212"/>
    </row>
    <row r="2336" spans="3:16" x14ac:dyDescent="0.2">
      <c r="C2336" s="197"/>
      <c r="D2336" s="197"/>
      <c r="E2336" s="197"/>
      <c r="F2336" s="197"/>
      <c r="G2336" s="197"/>
      <c r="H2336" s="197"/>
      <c r="I2336" s="197"/>
      <c r="J2336" s="197"/>
      <c r="K2336" s="197"/>
      <c r="L2336" s="197"/>
      <c r="M2336" s="197"/>
      <c r="N2336" s="197"/>
      <c r="O2336" s="197"/>
      <c r="P2336" s="212"/>
    </row>
    <row r="2337" spans="3:16" x14ac:dyDescent="0.2">
      <c r="C2337" s="197"/>
      <c r="D2337" s="197"/>
      <c r="E2337" s="197"/>
      <c r="F2337" s="197"/>
      <c r="G2337" s="197"/>
      <c r="H2337" s="197"/>
      <c r="I2337" s="197"/>
      <c r="J2337" s="197"/>
      <c r="K2337" s="197"/>
      <c r="L2337" s="197"/>
      <c r="M2337" s="197"/>
      <c r="N2337" s="197"/>
      <c r="O2337" s="197"/>
      <c r="P2337" s="212"/>
    </row>
    <row r="2338" spans="3:16" x14ac:dyDescent="0.2">
      <c r="C2338" s="197"/>
      <c r="D2338" s="197"/>
      <c r="E2338" s="197"/>
      <c r="F2338" s="197"/>
      <c r="G2338" s="197"/>
      <c r="H2338" s="197"/>
      <c r="I2338" s="197"/>
      <c r="J2338" s="197"/>
      <c r="K2338" s="197"/>
      <c r="L2338" s="197"/>
      <c r="M2338" s="197"/>
      <c r="N2338" s="197"/>
      <c r="O2338" s="197"/>
      <c r="P2338" s="212"/>
    </row>
    <row r="2339" spans="3:16" x14ac:dyDescent="0.2">
      <c r="C2339" s="197"/>
      <c r="D2339" s="197"/>
      <c r="E2339" s="197"/>
      <c r="F2339" s="197"/>
      <c r="G2339" s="197"/>
      <c r="H2339" s="197"/>
      <c r="I2339" s="197"/>
      <c r="J2339" s="197"/>
      <c r="K2339" s="197"/>
      <c r="L2339" s="197"/>
      <c r="M2339" s="197"/>
      <c r="N2339" s="197"/>
      <c r="O2339" s="197"/>
      <c r="P2339" s="212"/>
    </row>
    <row r="2340" spans="3:16" x14ac:dyDescent="0.2">
      <c r="C2340" s="197"/>
      <c r="D2340" s="197"/>
      <c r="E2340" s="197"/>
      <c r="F2340" s="197"/>
      <c r="G2340" s="197"/>
      <c r="H2340" s="197"/>
      <c r="I2340" s="197"/>
      <c r="J2340" s="197"/>
      <c r="K2340" s="197"/>
      <c r="L2340" s="197"/>
      <c r="M2340" s="197"/>
      <c r="N2340" s="197"/>
      <c r="O2340" s="197"/>
      <c r="P2340" s="212"/>
    </row>
    <row r="2341" spans="3:16" x14ac:dyDescent="0.2">
      <c r="C2341" s="197"/>
      <c r="D2341" s="197"/>
      <c r="E2341" s="197"/>
      <c r="F2341" s="197"/>
      <c r="G2341" s="197"/>
      <c r="H2341" s="197"/>
      <c r="I2341" s="197"/>
      <c r="J2341" s="197"/>
      <c r="K2341" s="197"/>
      <c r="L2341" s="197"/>
      <c r="M2341" s="197"/>
      <c r="N2341" s="197"/>
      <c r="O2341" s="197"/>
      <c r="P2341" s="212"/>
    </row>
    <row r="2342" spans="3:16" x14ac:dyDescent="0.2">
      <c r="C2342" s="197"/>
      <c r="D2342" s="197"/>
      <c r="E2342" s="197"/>
      <c r="F2342" s="197"/>
      <c r="G2342" s="197"/>
      <c r="H2342" s="197"/>
      <c r="I2342" s="197"/>
      <c r="J2342" s="197"/>
      <c r="K2342" s="197"/>
      <c r="L2342" s="197"/>
      <c r="M2342" s="197"/>
      <c r="N2342" s="197"/>
      <c r="O2342" s="197"/>
      <c r="P2342" s="212"/>
    </row>
    <row r="2343" spans="3:16" x14ac:dyDescent="0.2">
      <c r="C2343" s="197"/>
      <c r="D2343" s="197"/>
      <c r="E2343" s="197"/>
      <c r="F2343" s="197"/>
      <c r="G2343" s="197"/>
      <c r="H2343" s="197"/>
      <c r="I2343" s="197"/>
      <c r="J2343" s="197"/>
      <c r="K2343" s="197"/>
      <c r="L2343" s="197"/>
      <c r="M2343" s="197"/>
      <c r="N2343" s="197"/>
      <c r="O2343" s="197"/>
      <c r="P2343" s="212"/>
    </row>
    <row r="2344" spans="3:16" x14ac:dyDescent="0.2">
      <c r="C2344" s="197"/>
      <c r="D2344" s="197"/>
      <c r="E2344" s="197"/>
      <c r="F2344" s="197"/>
      <c r="G2344" s="197"/>
      <c r="H2344" s="197"/>
      <c r="I2344" s="197"/>
      <c r="J2344" s="197"/>
      <c r="K2344" s="197"/>
      <c r="L2344" s="197"/>
      <c r="M2344" s="197"/>
      <c r="N2344" s="197"/>
      <c r="O2344" s="197"/>
      <c r="P2344" s="212"/>
    </row>
    <row r="2345" spans="3:16" x14ac:dyDescent="0.2">
      <c r="C2345" s="197"/>
      <c r="D2345" s="197"/>
      <c r="E2345" s="197"/>
      <c r="F2345" s="197"/>
      <c r="G2345" s="197"/>
      <c r="H2345" s="197"/>
      <c r="I2345" s="197"/>
      <c r="J2345" s="197"/>
      <c r="K2345" s="197"/>
      <c r="L2345" s="197"/>
      <c r="M2345" s="197"/>
      <c r="N2345" s="197"/>
      <c r="O2345" s="197"/>
      <c r="P2345" s="212"/>
    </row>
    <row r="2346" spans="3:16" x14ac:dyDescent="0.2">
      <c r="C2346" s="197"/>
      <c r="D2346" s="197"/>
      <c r="E2346" s="197"/>
      <c r="F2346" s="197"/>
      <c r="G2346" s="197"/>
      <c r="H2346" s="197"/>
      <c r="I2346" s="197"/>
      <c r="J2346" s="197"/>
      <c r="K2346" s="197"/>
      <c r="L2346" s="197"/>
      <c r="M2346" s="197"/>
      <c r="N2346" s="197"/>
      <c r="O2346" s="197"/>
      <c r="P2346" s="212"/>
    </row>
    <row r="2347" spans="3:16" x14ac:dyDescent="0.2">
      <c r="C2347" s="197"/>
      <c r="D2347" s="197"/>
      <c r="E2347" s="197"/>
      <c r="F2347" s="197"/>
      <c r="G2347" s="197"/>
      <c r="H2347" s="197"/>
      <c r="I2347" s="197"/>
      <c r="J2347" s="197"/>
      <c r="K2347" s="197"/>
      <c r="L2347" s="197"/>
      <c r="M2347" s="197"/>
      <c r="N2347" s="197"/>
      <c r="O2347" s="197"/>
      <c r="P2347" s="212"/>
    </row>
    <row r="2348" spans="3:16" x14ac:dyDescent="0.2">
      <c r="C2348" s="197"/>
      <c r="D2348" s="197"/>
      <c r="E2348" s="197"/>
      <c r="F2348" s="197"/>
      <c r="G2348" s="197"/>
      <c r="H2348" s="197"/>
      <c r="I2348" s="197"/>
      <c r="J2348" s="197"/>
      <c r="K2348" s="197"/>
      <c r="L2348" s="197"/>
      <c r="M2348" s="197"/>
      <c r="N2348" s="197"/>
      <c r="O2348" s="197"/>
      <c r="P2348" s="212"/>
    </row>
    <row r="2349" spans="3:16" x14ac:dyDescent="0.2">
      <c r="C2349" s="197"/>
      <c r="D2349" s="197"/>
      <c r="E2349" s="197"/>
      <c r="F2349" s="197"/>
      <c r="G2349" s="197"/>
      <c r="H2349" s="197"/>
      <c r="I2349" s="197"/>
      <c r="J2349" s="197"/>
      <c r="K2349" s="197"/>
      <c r="L2349" s="197"/>
      <c r="M2349" s="197"/>
      <c r="N2349" s="197"/>
      <c r="O2349" s="197"/>
      <c r="P2349" s="212"/>
    </row>
    <row r="2350" spans="3:16" x14ac:dyDescent="0.2">
      <c r="C2350" s="197"/>
      <c r="D2350" s="197"/>
      <c r="E2350" s="197"/>
      <c r="F2350" s="197"/>
      <c r="G2350" s="197"/>
      <c r="H2350" s="197"/>
      <c r="I2350" s="197"/>
      <c r="J2350" s="197"/>
      <c r="K2350" s="197"/>
      <c r="L2350" s="197"/>
      <c r="M2350" s="197"/>
      <c r="N2350" s="197"/>
      <c r="O2350" s="197"/>
      <c r="P2350" s="212"/>
    </row>
    <row r="2351" spans="3:16" x14ac:dyDescent="0.2">
      <c r="C2351" s="197"/>
      <c r="D2351" s="197"/>
      <c r="E2351" s="197"/>
      <c r="F2351" s="197"/>
      <c r="G2351" s="197"/>
      <c r="H2351" s="197"/>
      <c r="I2351" s="197"/>
      <c r="J2351" s="197"/>
      <c r="K2351" s="197"/>
      <c r="L2351" s="197"/>
      <c r="M2351" s="197"/>
      <c r="N2351" s="197"/>
      <c r="O2351" s="197"/>
      <c r="P2351" s="212"/>
    </row>
    <row r="2352" spans="3:16" x14ac:dyDescent="0.2">
      <c r="C2352" s="197"/>
      <c r="D2352" s="197"/>
      <c r="E2352" s="197"/>
      <c r="F2352" s="197"/>
      <c r="G2352" s="197"/>
      <c r="H2352" s="197"/>
      <c r="I2352" s="197"/>
      <c r="J2352" s="197"/>
      <c r="K2352" s="197"/>
      <c r="L2352" s="197"/>
      <c r="M2352" s="197"/>
      <c r="N2352" s="197"/>
      <c r="O2352" s="197"/>
      <c r="P2352" s="212"/>
    </row>
    <row r="2353" spans="3:16" x14ac:dyDescent="0.2">
      <c r="C2353" s="197"/>
      <c r="D2353" s="197"/>
      <c r="E2353" s="197"/>
      <c r="F2353" s="197"/>
      <c r="G2353" s="197"/>
      <c r="H2353" s="197"/>
      <c r="I2353" s="197"/>
      <c r="J2353" s="197"/>
      <c r="K2353" s="197"/>
      <c r="L2353" s="197"/>
      <c r="M2353" s="197"/>
      <c r="N2353" s="197"/>
      <c r="O2353" s="197"/>
      <c r="P2353" s="212"/>
    </row>
    <row r="2354" spans="3:16" x14ac:dyDescent="0.2">
      <c r="C2354" s="197"/>
      <c r="D2354" s="197"/>
      <c r="E2354" s="197"/>
      <c r="F2354" s="197"/>
      <c r="G2354" s="197"/>
      <c r="H2354" s="197"/>
      <c r="I2354" s="197"/>
      <c r="J2354" s="197"/>
      <c r="K2354" s="197"/>
      <c r="L2354" s="197"/>
      <c r="M2354" s="197"/>
      <c r="N2354" s="197"/>
      <c r="O2354" s="197"/>
      <c r="P2354" s="212"/>
    </row>
    <row r="2355" spans="3:16" x14ac:dyDescent="0.2">
      <c r="C2355" s="197"/>
      <c r="D2355" s="197"/>
      <c r="E2355" s="197"/>
      <c r="F2355" s="197"/>
      <c r="G2355" s="197"/>
      <c r="H2355" s="197"/>
      <c r="I2355" s="197"/>
      <c r="J2355" s="197"/>
      <c r="K2355" s="197"/>
      <c r="L2355" s="197"/>
      <c r="M2355" s="197"/>
      <c r="N2355" s="197"/>
      <c r="O2355" s="197"/>
      <c r="P2355" s="212"/>
    </row>
    <row r="2356" spans="3:16" x14ac:dyDescent="0.2">
      <c r="C2356" s="197"/>
      <c r="D2356" s="197"/>
      <c r="E2356" s="197"/>
      <c r="F2356" s="197"/>
      <c r="G2356" s="197"/>
      <c r="H2356" s="197"/>
      <c r="I2356" s="197"/>
      <c r="J2356" s="197"/>
      <c r="K2356" s="197"/>
      <c r="L2356" s="197"/>
      <c r="M2356" s="197"/>
      <c r="N2356" s="197"/>
      <c r="O2356" s="197"/>
      <c r="P2356" s="212"/>
    </row>
    <row r="2357" spans="3:16" x14ac:dyDescent="0.2">
      <c r="C2357" s="197"/>
      <c r="D2357" s="197"/>
      <c r="E2357" s="197"/>
      <c r="F2357" s="197"/>
      <c r="G2357" s="197"/>
      <c r="H2357" s="197"/>
      <c r="I2357" s="197"/>
      <c r="J2357" s="197"/>
      <c r="K2357" s="197"/>
      <c r="L2357" s="197"/>
      <c r="M2357" s="197"/>
      <c r="N2357" s="197"/>
      <c r="O2357" s="197"/>
      <c r="P2357" s="212"/>
    </row>
    <row r="2358" spans="3:16" x14ac:dyDescent="0.2">
      <c r="C2358" s="197"/>
      <c r="D2358" s="197"/>
      <c r="E2358" s="197"/>
      <c r="F2358" s="197"/>
      <c r="G2358" s="197"/>
      <c r="H2358" s="197"/>
      <c r="I2358" s="197"/>
      <c r="J2358" s="197"/>
      <c r="K2358" s="197"/>
      <c r="L2358" s="197"/>
      <c r="M2358" s="197"/>
      <c r="N2358" s="197"/>
      <c r="O2358" s="197"/>
      <c r="P2358" s="212"/>
    </row>
    <row r="2359" spans="3:16" x14ac:dyDescent="0.2">
      <c r="C2359" s="197"/>
      <c r="D2359" s="197"/>
      <c r="E2359" s="197"/>
      <c r="F2359" s="197"/>
      <c r="G2359" s="197"/>
      <c r="H2359" s="197"/>
      <c r="I2359" s="197"/>
      <c r="J2359" s="197"/>
      <c r="K2359" s="197"/>
      <c r="L2359" s="197"/>
      <c r="M2359" s="197"/>
      <c r="N2359" s="197"/>
      <c r="O2359" s="197"/>
      <c r="P2359" s="212"/>
    </row>
    <row r="2360" spans="3:16" x14ac:dyDescent="0.2">
      <c r="C2360" s="197"/>
      <c r="D2360" s="197"/>
      <c r="E2360" s="197"/>
      <c r="F2360" s="197"/>
      <c r="G2360" s="197"/>
      <c r="H2360" s="197"/>
      <c r="I2360" s="197"/>
      <c r="J2360" s="197"/>
      <c r="K2360" s="197"/>
      <c r="L2360" s="197"/>
      <c r="M2360" s="197"/>
      <c r="N2360" s="197"/>
      <c r="O2360" s="197"/>
      <c r="P2360" s="212"/>
    </row>
    <row r="2361" spans="3:16" x14ac:dyDescent="0.2">
      <c r="C2361" s="197"/>
      <c r="D2361" s="197"/>
      <c r="E2361" s="197"/>
      <c r="F2361" s="197"/>
      <c r="G2361" s="197"/>
      <c r="H2361" s="197"/>
      <c r="I2361" s="197"/>
      <c r="J2361" s="197"/>
      <c r="K2361" s="197"/>
      <c r="L2361" s="197"/>
      <c r="M2361" s="197"/>
      <c r="N2361" s="197"/>
      <c r="O2361" s="197"/>
      <c r="P2361" s="212"/>
    </row>
    <row r="2362" spans="3:16" x14ac:dyDescent="0.2">
      <c r="C2362" s="197"/>
      <c r="D2362" s="197"/>
      <c r="E2362" s="197"/>
      <c r="F2362" s="197"/>
      <c r="G2362" s="197"/>
      <c r="H2362" s="197"/>
      <c r="I2362" s="197"/>
      <c r="J2362" s="197"/>
      <c r="K2362" s="197"/>
      <c r="L2362" s="197"/>
      <c r="M2362" s="197"/>
      <c r="N2362" s="197"/>
      <c r="O2362" s="197"/>
      <c r="P2362" s="212"/>
    </row>
    <row r="2363" spans="3:16" x14ac:dyDescent="0.2">
      <c r="C2363" s="197"/>
      <c r="D2363" s="197"/>
      <c r="E2363" s="197"/>
      <c r="F2363" s="197"/>
      <c r="G2363" s="197"/>
      <c r="H2363" s="197"/>
      <c r="I2363" s="197"/>
      <c r="J2363" s="197"/>
      <c r="K2363" s="197"/>
      <c r="L2363" s="197"/>
      <c r="M2363" s="197"/>
      <c r="N2363" s="197"/>
      <c r="O2363" s="197"/>
      <c r="P2363" s="212"/>
    </row>
    <row r="2364" spans="3:16" x14ac:dyDescent="0.2">
      <c r="C2364" s="197"/>
      <c r="D2364" s="197"/>
      <c r="E2364" s="197"/>
      <c r="F2364" s="197"/>
      <c r="G2364" s="197"/>
      <c r="H2364" s="197"/>
      <c r="I2364" s="197"/>
      <c r="J2364" s="197"/>
      <c r="K2364" s="197"/>
      <c r="L2364" s="197"/>
      <c r="M2364" s="197"/>
      <c r="N2364" s="197"/>
      <c r="O2364" s="197"/>
      <c r="P2364" s="212"/>
    </row>
    <row r="2365" spans="3:16" x14ac:dyDescent="0.2">
      <c r="C2365" s="197"/>
      <c r="D2365" s="197"/>
      <c r="E2365" s="197"/>
      <c r="F2365" s="197"/>
      <c r="G2365" s="197"/>
      <c r="H2365" s="197"/>
      <c r="I2365" s="197"/>
      <c r="J2365" s="197"/>
      <c r="K2365" s="197"/>
      <c r="L2365" s="197"/>
      <c r="M2365" s="197"/>
      <c r="N2365" s="197"/>
      <c r="O2365" s="197"/>
      <c r="P2365" s="212"/>
    </row>
    <row r="2366" spans="3:16" x14ac:dyDescent="0.2">
      <c r="C2366" s="197"/>
      <c r="D2366" s="197"/>
      <c r="E2366" s="197"/>
      <c r="F2366" s="197"/>
      <c r="G2366" s="197"/>
      <c r="H2366" s="197"/>
      <c r="I2366" s="197"/>
      <c r="J2366" s="197"/>
      <c r="K2366" s="197"/>
      <c r="L2366" s="197"/>
      <c r="M2366" s="197"/>
      <c r="N2366" s="197"/>
      <c r="O2366" s="197"/>
      <c r="P2366" s="212"/>
    </row>
    <row r="2367" spans="3:16" x14ac:dyDescent="0.2">
      <c r="C2367" s="197"/>
      <c r="D2367" s="197"/>
      <c r="E2367" s="197"/>
      <c r="F2367" s="197"/>
      <c r="G2367" s="197"/>
      <c r="H2367" s="197"/>
      <c r="I2367" s="197"/>
      <c r="J2367" s="197"/>
      <c r="K2367" s="197"/>
      <c r="L2367" s="197"/>
      <c r="M2367" s="197"/>
      <c r="N2367" s="197"/>
      <c r="O2367" s="197"/>
      <c r="P2367" s="212"/>
    </row>
    <row r="2368" spans="3:16" x14ac:dyDescent="0.2">
      <c r="C2368" s="197"/>
      <c r="D2368" s="197"/>
      <c r="E2368" s="197"/>
      <c r="F2368" s="197"/>
      <c r="G2368" s="197"/>
      <c r="H2368" s="197"/>
      <c r="I2368" s="197"/>
      <c r="J2368" s="197"/>
      <c r="K2368" s="197"/>
      <c r="L2368" s="197"/>
      <c r="M2368" s="197"/>
      <c r="N2368" s="197"/>
      <c r="O2368" s="197"/>
      <c r="P2368" s="212"/>
    </row>
    <row r="2369" spans="3:16" x14ac:dyDescent="0.2">
      <c r="C2369" s="197"/>
      <c r="D2369" s="197"/>
      <c r="E2369" s="197"/>
      <c r="F2369" s="197"/>
      <c r="G2369" s="197"/>
      <c r="H2369" s="197"/>
      <c r="I2369" s="197"/>
      <c r="J2369" s="197"/>
      <c r="K2369" s="197"/>
      <c r="L2369" s="197"/>
      <c r="M2369" s="197"/>
      <c r="N2369" s="197"/>
      <c r="O2369" s="197"/>
      <c r="P2369" s="212"/>
    </row>
    <row r="2370" spans="3:16" x14ac:dyDescent="0.2">
      <c r="C2370" s="197"/>
      <c r="D2370" s="197"/>
      <c r="E2370" s="197"/>
      <c r="F2370" s="197"/>
      <c r="G2370" s="197"/>
      <c r="H2370" s="197"/>
      <c r="I2370" s="197"/>
      <c r="J2370" s="197"/>
      <c r="K2370" s="197"/>
      <c r="L2370" s="197"/>
      <c r="M2370" s="197"/>
      <c r="N2370" s="197"/>
      <c r="O2370" s="197"/>
      <c r="P2370" s="212"/>
    </row>
    <row r="2371" spans="3:16" x14ac:dyDescent="0.2">
      <c r="C2371" s="197"/>
      <c r="D2371" s="197"/>
      <c r="E2371" s="197"/>
      <c r="F2371" s="197"/>
      <c r="G2371" s="197"/>
      <c r="H2371" s="197"/>
      <c r="I2371" s="197"/>
      <c r="J2371" s="197"/>
      <c r="K2371" s="197"/>
      <c r="L2371" s="197"/>
      <c r="M2371" s="197"/>
      <c r="N2371" s="197"/>
      <c r="O2371" s="197"/>
      <c r="P2371" s="212"/>
    </row>
    <row r="2372" spans="3:16" x14ac:dyDescent="0.2">
      <c r="C2372" s="197"/>
      <c r="D2372" s="197"/>
      <c r="E2372" s="197"/>
      <c r="F2372" s="197"/>
      <c r="G2372" s="197"/>
      <c r="H2372" s="197"/>
      <c r="I2372" s="197"/>
      <c r="J2372" s="197"/>
      <c r="K2372" s="197"/>
      <c r="L2372" s="197"/>
      <c r="M2372" s="197"/>
      <c r="N2372" s="197"/>
      <c r="O2372" s="197"/>
      <c r="P2372" s="212"/>
    </row>
    <row r="2373" spans="3:16" x14ac:dyDescent="0.2">
      <c r="C2373" s="197"/>
      <c r="D2373" s="197"/>
      <c r="E2373" s="197"/>
      <c r="F2373" s="197"/>
      <c r="G2373" s="197"/>
      <c r="H2373" s="197"/>
      <c r="I2373" s="197"/>
      <c r="J2373" s="197"/>
      <c r="K2373" s="197"/>
      <c r="L2373" s="197"/>
      <c r="M2373" s="197"/>
      <c r="N2373" s="197"/>
      <c r="O2373" s="197"/>
      <c r="P2373" s="212"/>
    </row>
    <row r="2374" spans="3:16" x14ac:dyDescent="0.2">
      <c r="C2374" s="197"/>
      <c r="D2374" s="197"/>
      <c r="E2374" s="197"/>
      <c r="F2374" s="197"/>
      <c r="G2374" s="197"/>
      <c r="H2374" s="197"/>
      <c r="I2374" s="197"/>
      <c r="J2374" s="197"/>
      <c r="K2374" s="197"/>
      <c r="L2374" s="197"/>
      <c r="M2374" s="197"/>
      <c r="N2374" s="197"/>
      <c r="O2374" s="197"/>
      <c r="P2374" s="212"/>
    </row>
    <row r="2375" spans="3:16" x14ac:dyDescent="0.2">
      <c r="C2375" s="197"/>
      <c r="D2375" s="197"/>
      <c r="E2375" s="197"/>
      <c r="F2375" s="197"/>
      <c r="G2375" s="197"/>
      <c r="H2375" s="197"/>
      <c r="I2375" s="197"/>
      <c r="J2375" s="197"/>
      <c r="K2375" s="197"/>
      <c r="L2375" s="197"/>
      <c r="M2375" s="197"/>
      <c r="N2375" s="197"/>
      <c r="O2375" s="197"/>
      <c r="P2375" s="212"/>
    </row>
    <row r="2376" spans="3:16" x14ac:dyDescent="0.2">
      <c r="C2376" s="197"/>
      <c r="D2376" s="197"/>
      <c r="E2376" s="197"/>
      <c r="F2376" s="197"/>
      <c r="G2376" s="197"/>
      <c r="H2376" s="197"/>
      <c r="I2376" s="197"/>
      <c r="J2376" s="197"/>
      <c r="K2376" s="197"/>
      <c r="L2376" s="197"/>
      <c r="M2376" s="197"/>
      <c r="N2376" s="197"/>
      <c r="O2376" s="197"/>
      <c r="P2376" s="212"/>
    </row>
    <row r="2377" spans="3:16" x14ac:dyDescent="0.2">
      <c r="C2377" s="197"/>
      <c r="D2377" s="197"/>
      <c r="E2377" s="197"/>
      <c r="F2377" s="197"/>
      <c r="G2377" s="197"/>
      <c r="H2377" s="197"/>
      <c r="I2377" s="197"/>
      <c r="J2377" s="197"/>
      <c r="K2377" s="197"/>
      <c r="L2377" s="197"/>
      <c r="M2377" s="197"/>
      <c r="N2377" s="197"/>
      <c r="O2377" s="197"/>
      <c r="P2377" s="212"/>
    </row>
    <row r="2378" spans="3:16" x14ac:dyDescent="0.2">
      <c r="C2378" s="197"/>
      <c r="D2378" s="197"/>
      <c r="E2378" s="197"/>
      <c r="F2378" s="197"/>
      <c r="G2378" s="197"/>
      <c r="H2378" s="197"/>
      <c r="I2378" s="197"/>
      <c r="J2378" s="197"/>
      <c r="K2378" s="197"/>
      <c r="L2378" s="197"/>
      <c r="M2378" s="197"/>
      <c r="N2378" s="197"/>
      <c r="O2378" s="197"/>
      <c r="P2378" s="212"/>
    </row>
    <row r="2379" spans="3:16" x14ac:dyDescent="0.2">
      <c r="C2379" s="197"/>
      <c r="D2379" s="197"/>
      <c r="E2379" s="197"/>
      <c r="F2379" s="197"/>
      <c r="G2379" s="197"/>
      <c r="H2379" s="197"/>
      <c r="I2379" s="197"/>
      <c r="J2379" s="197"/>
      <c r="K2379" s="197"/>
      <c r="L2379" s="197"/>
      <c r="M2379" s="197"/>
      <c r="N2379" s="197"/>
      <c r="O2379" s="197"/>
      <c r="P2379" s="212"/>
    </row>
    <row r="2380" spans="3:16" x14ac:dyDescent="0.2">
      <c r="C2380" s="197"/>
      <c r="D2380" s="197"/>
      <c r="E2380" s="197"/>
      <c r="F2380" s="197"/>
      <c r="G2380" s="197"/>
      <c r="H2380" s="197"/>
      <c r="I2380" s="197"/>
      <c r="J2380" s="197"/>
      <c r="K2380" s="197"/>
      <c r="L2380" s="197"/>
      <c r="M2380" s="197"/>
      <c r="N2380" s="197"/>
      <c r="O2380" s="197"/>
      <c r="P2380" s="212"/>
    </row>
    <row r="2381" spans="3:16" x14ac:dyDescent="0.2">
      <c r="C2381" s="197"/>
      <c r="D2381" s="197"/>
      <c r="E2381" s="197"/>
      <c r="F2381" s="197"/>
      <c r="G2381" s="197"/>
      <c r="H2381" s="197"/>
      <c r="I2381" s="197"/>
      <c r="J2381" s="197"/>
      <c r="K2381" s="197"/>
      <c r="L2381" s="197"/>
      <c r="M2381" s="197"/>
      <c r="N2381" s="197"/>
      <c r="O2381" s="197"/>
      <c r="P2381" s="212"/>
    </row>
    <row r="2382" spans="3:16" x14ac:dyDescent="0.2">
      <c r="C2382" s="197"/>
      <c r="D2382" s="197"/>
      <c r="E2382" s="197"/>
      <c r="F2382" s="197"/>
      <c r="G2382" s="197"/>
      <c r="H2382" s="197"/>
      <c r="I2382" s="197"/>
      <c r="J2382" s="197"/>
      <c r="K2382" s="197"/>
      <c r="L2382" s="197"/>
      <c r="M2382" s="197"/>
      <c r="N2382" s="197"/>
      <c r="O2382" s="197"/>
      <c r="P2382" s="212"/>
    </row>
    <row r="2383" spans="3:16" x14ac:dyDescent="0.2">
      <c r="C2383" s="197"/>
      <c r="D2383" s="197"/>
      <c r="E2383" s="197"/>
      <c r="F2383" s="197"/>
      <c r="G2383" s="197"/>
      <c r="H2383" s="197"/>
      <c r="I2383" s="197"/>
      <c r="J2383" s="197"/>
      <c r="K2383" s="197"/>
      <c r="L2383" s="197"/>
      <c r="M2383" s="197"/>
      <c r="N2383" s="197"/>
      <c r="O2383" s="197"/>
      <c r="P2383" s="212"/>
    </row>
    <row r="2384" spans="3:16" x14ac:dyDescent="0.2">
      <c r="C2384" s="197"/>
      <c r="D2384" s="197"/>
      <c r="E2384" s="197"/>
      <c r="F2384" s="197"/>
      <c r="G2384" s="197"/>
      <c r="H2384" s="197"/>
      <c r="I2384" s="197"/>
      <c r="J2384" s="197"/>
      <c r="K2384" s="197"/>
      <c r="L2384" s="197"/>
      <c r="M2384" s="197"/>
      <c r="N2384" s="197"/>
      <c r="O2384" s="197"/>
      <c r="P2384" s="212"/>
    </row>
    <row r="2385" spans="3:16" x14ac:dyDescent="0.2">
      <c r="C2385" s="197"/>
      <c r="D2385" s="197"/>
      <c r="E2385" s="197"/>
      <c r="F2385" s="197"/>
      <c r="G2385" s="197"/>
      <c r="H2385" s="197"/>
      <c r="I2385" s="197"/>
      <c r="J2385" s="197"/>
      <c r="K2385" s="197"/>
      <c r="L2385" s="197"/>
      <c r="M2385" s="197"/>
      <c r="N2385" s="197"/>
      <c r="O2385" s="197"/>
      <c r="P2385" s="212"/>
    </row>
    <row r="2386" spans="3:16" x14ac:dyDescent="0.2">
      <c r="C2386" s="197"/>
      <c r="D2386" s="197"/>
      <c r="E2386" s="197"/>
      <c r="F2386" s="197"/>
      <c r="G2386" s="197"/>
      <c r="H2386" s="197"/>
      <c r="I2386" s="197"/>
      <c r="J2386" s="197"/>
      <c r="K2386" s="197"/>
      <c r="L2386" s="197"/>
      <c r="M2386" s="197"/>
      <c r="N2386" s="197"/>
      <c r="O2386" s="197"/>
      <c r="P2386" s="212"/>
    </row>
    <row r="2387" spans="3:16" x14ac:dyDescent="0.2">
      <c r="C2387" s="197"/>
      <c r="D2387" s="197"/>
      <c r="E2387" s="197"/>
      <c r="F2387" s="197"/>
      <c r="G2387" s="197"/>
      <c r="H2387" s="197"/>
      <c r="I2387" s="197"/>
      <c r="J2387" s="197"/>
      <c r="K2387" s="197"/>
      <c r="L2387" s="197"/>
      <c r="M2387" s="197"/>
      <c r="N2387" s="197"/>
      <c r="O2387" s="197"/>
      <c r="P2387" s="212"/>
    </row>
    <row r="2388" spans="3:16" x14ac:dyDescent="0.2">
      <c r="C2388" s="197"/>
      <c r="D2388" s="197"/>
      <c r="E2388" s="197"/>
      <c r="F2388" s="197"/>
      <c r="G2388" s="197"/>
      <c r="H2388" s="197"/>
      <c r="I2388" s="197"/>
      <c r="J2388" s="197"/>
      <c r="K2388" s="197"/>
      <c r="L2388" s="197"/>
      <c r="M2388" s="197"/>
      <c r="N2388" s="197"/>
      <c r="O2388" s="197"/>
      <c r="P2388" s="212"/>
    </row>
    <row r="2389" spans="3:16" x14ac:dyDescent="0.2">
      <c r="C2389" s="197"/>
      <c r="D2389" s="197"/>
      <c r="E2389" s="197"/>
      <c r="F2389" s="197"/>
      <c r="G2389" s="197"/>
      <c r="H2389" s="197"/>
      <c r="I2389" s="197"/>
      <c r="J2389" s="197"/>
      <c r="K2389" s="197"/>
      <c r="L2389" s="197"/>
      <c r="M2389" s="197"/>
      <c r="N2389" s="197"/>
      <c r="O2389" s="197"/>
      <c r="P2389" s="212"/>
    </row>
    <row r="2390" spans="3:16" x14ac:dyDescent="0.2">
      <c r="C2390" s="197"/>
      <c r="D2390" s="197"/>
      <c r="E2390" s="197"/>
      <c r="F2390" s="197"/>
      <c r="G2390" s="197"/>
      <c r="H2390" s="197"/>
      <c r="I2390" s="197"/>
      <c r="J2390" s="197"/>
      <c r="K2390" s="197"/>
      <c r="L2390" s="197"/>
      <c r="M2390" s="197"/>
      <c r="N2390" s="197"/>
      <c r="O2390" s="197"/>
      <c r="P2390" s="212"/>
    </row>
    <row r="2391" spans="3:16" x14ac:dyDescent="0.2">
      <c r="C2391" s="197"/>
      <c r="D2391" s="197"/>
      <c r="E2391" s="197"/>
      <c r="F2391" s="197"/>
      <c r="G2391" s="197"/>
      <c r="H2391" s="197"/>
      <c r="I2391" s="197"/>
      <c r="J2391" s="197"/>
      <c r="K2391" s="197"/>
      <c r="L2391" s="197"/>
      <c r="M2391" s="197"/>
      <c r="N2391" s="197"/>
      <c r="O2391" s="197"/>
      <c r="P2391" s="212"/>
    </row>
    <row r="2392" spans="3:16" x14ac:dyDescent="0.2">
      <c r="C2392" s="197"/>
      <c r="D2392" s="197"/>
      <c r="E2392" s="197"/>
      <c r="F2392" s="197"/>
      <c r="G2392" s="197"/>
      <c r="H2392" s="197"/>
      <c r="I2392" s="197"/>
      <c r="J2392" s="197"/>
      <c r="K2392" s="197"/>
      <c r="L2392" s="197"/>
      <c r="M2392" s="197"/>
      <c r="N2392" s="197"/>
      <c r="O2392" s="197"/>
      <c r="P2392" s="212"/>
    </row>
    <row r="2393" spans="3:16" x14ac:dyDescent="0.2">
      <c r="C2393" s="197"/>
      <c r="D2393" s="197"/>
      <c r="E2393" s="197"/>
      <c r="F2393" s="197"/>
      <c r="G2393" s="197"/>
      <c r="H2393" s="197"/>
      <c r="I2393" s="197"/>
      <c r="J2393" s="197"/>
      <c r="K2393" s="197"/>
      <c r="L2393" s="197"/>
      <c r="M2393" s="197"/>
      <c r="N2393" s="197"/>
      <c r="O2393" s="197"/>
      <c r="P2393" s="212"/>
    </row>
    <row r="2394" spans="3:16" x14ac:dyDescent="0.2">
      <c r="C2394" s="197"/>
      <c r="D2394" s="197"/>
      <c r="E2394" s="197"/>
      <c r="F2394" s="197"/>
      <c r="G2394" s="197"/>
      <c r="H2394" s="197"/>
      <c r="I2394" s="197"/>
      <c r="J2394" s="197"/>
      <c r="K2394" s="197"/>
      <c r="L2394" s="197"/>
      <c r="M2394" s="197"/>
      <c r="N2394" s="197"/>
      <c r="O2394" s="197"/>
      <c r="P2394" s="212"/>
    </row>
    <row r="2395" spans="3:16" x14ac:dyDescent="0.2">
      <c r="C2395" s="197"/>
      <c r="D2395" s="197"/>
      <c r="E2395" s="197"/>
      <c r="F2395" s="197"/>
      <c r="G2395" s="197"/>
      <c r="H2395" s="197"/>
      <c r="I2395" s="197"/>
      <c r="J2395" s="197"/>
      <c r="K2395" s="197"/>
      <c r="L2395" s="197"/>
      <c r="M2395" s="197"/>
      <c r="N2395" s="197"/>
      <c r="O2395" s="197"/>
      <c r="P2395" s="212"/>
    </row>
    <row r="2396" spans="3:16" x14ac:dyDescent="0.2">
      <c r="C2396" s="197"/>
      <c r="D2396" s="197"/>
      <c r="E2396" s="197"/>
      <c r="F2396" s="197"/>
      <c r="G2396" s="197"/>
      <c r="H2396" s="197"/>
      <c r="I2396" s="197"/>
      <c r="J2396" s="197"/>
      <c r="K2396" s="197"/>
      <c r="L2396" s="197"/>
      <c r="M2396" s="197"/>
      <c r="N2396" s="197"/>
      <c r="O2396" s="197"/>
      <c r="P2396" s="212"/>
    </row>
    <row r="2397" spans="3:16" x14ac:dyDescent="0.2">
      <c r="C2397" s="197"/>
      <c r="D2397" s="197"/>
      <c r="E2397" s="197"/>
      <c r="F2397" s="197"/>
      <c r="G2397" s="197"/>
      <c r="H2397" s="197"/>
      <c r="I2397" s="197"/>
      <c r="J2397" s="197"/>
      <c r="K2397" s="197"/>
      <c r="L2397" s="197"/>
      <c r="M2397" s="197"/>
      <c r="N2397" s="197"/>
      <c r="O2397" s="197"/>
      <c r="P2397" s="212"/>
    </row>
    <row r="2398" spans="3:16" x14ac:dyDescent="0.2">
      <c r="C2398" s="197"/>
      <c r="D2398" s="197"/>
      <c r="E2398" s="197"/>
      <c r="F2398" s="197"/>
      <c r="G2398" s="197"/>
      <c r="H2398" s="197"/>
      <c r="I2398" s="197"/>
      <c r="J2398" s="197"/>
      <c r="K2398" s="197"/>
      <c r="L2398" s="197"/>
      <c r="M2398" s="197"/>
      <c r="N2398" s="197"/>
      <c r="O2398" s="197"/>
      <c r="P2398" s="212"/>
    </row>
    <row r="2399" spans="3:16" x14ac:dyDescent="0.2">
      <c r="C2399" s="197"/>
      <c r="D2399" s="197"/>
      <c r="E2399" s="197"/>
      <c r="F2399" s="197"/>
      <c r="G2399" s="197"/>
      <c r="H2399" s="197"/>
      <c r="I2399" s="197"/>
      <c r="J2399" s="197"/>
      <c r="K2399" s="197"/>
      <c r="L2399" s="197"/>
      <c r="M2399" s="197"/>
      <c r="N2399" s="197"/>
      <c r="O2399" s="197"/>
      <c r="P2399" s="212"/>
    </row>
    <row r="2400" spans="3:16" x14ac:dyDescent="0.2">
      <c r="C2400" s="197"/>
      <c r="D2400" s="197"/>
      <c r="E2400" s="197"/>
      <c r="F2400" s="197"/>
      <c r="G2400" s="197"/>
      <c r="H2400" s="197"/>
      <c r="I2400" s="197"/>
      <c r="J2400" s="197"/>
      <c r="K2400" s="197"/>
      <c r="L2400" s="197"/>
      <c r="M2400" s="197"/>
      <c r="N2400" s="197"/>
      <c r="O2400" s="197"/>
      <c r="P2400" s="212"/>
    </row>
    <row r="2401" spans="3:16" x14ac:dyDescent="0.2">
      <c r="C2401" s="197"/>
      <c r="D2401" s="197"/>
      <c r="E2401" s="197"/>
      <c r="F2401" s="197"/>
      <c r="G2401" s="197"/>
      <c r="H2401" s="197"/>
      <c r="I2401" s="197"/>
      <c r="J2401" s="197"/>
      <c r="K2401" s="197"/>
      <c r="L2401" s="197"/>
      <c r="M2401" s="197"/>
      <c r="N2401" s="197"/>
      <c r="O2401" s="197"/>
      <c r="P2401" s="212"/>
    </row>
    <row r="2402" spans="3:16" x14ac:dyDescent="0.2">
      <c r="C2402" s="197"/>
      <c r="D2402" s="197"/>
      <c r="E2402" s="197"/>
      <c r="F2402" s="197"/>
      <c r="G2402" s="197"/>
      <c r="H2402" s="197"/>
      <c r="I2402" s="197"/>
      <c r="J2402" s="197"/>
      <c r="K2402" s="197"/>
      <c r="L2402" s="197"/>
      <c r="M2402" s="197"/>
      <c r="N2402" s="197"/>
      <c r="O2402" s="197"/>
      <c r="P2402" s="212"/>
    </row>
    <row r="2403" spans="3:16" x14ac:dyDescent="0.2">
      <c r="C2403" s="197"/>
      <c r="D2403" s="197"/>
      <c r="E2403" s="197"/>
      <c r="F2403" s="197"/>
      <c r="G2403" s="197"/>
      <c r="H2403" s="197"/>
      <c r="I2403" s="197"/>
      <c r="J2403" s="197"/>
      <c r="K2403" s="197"/>
      <c r="L2403" s="197"/>
      <c r="M2403" s="197"/>
      <c r="N2403" s="197"/>
      <c r="O2403" s="197"/>
      <c r="P2403" s="212"/>
    </row>
    <row r="2404" spans="3:16" x14ac:dyDescent="0.2">
      <c r="C2404" s="197"/>
      <c r="D2404" s="197"/>
      <c r="E2404" s="197"/>
      <c r="F2404" s="197"/>
      <c r="G2404" s="197"/>
      <c r="H2404" s="197"/>
      <c r="I2404" s="197"/>
      <c r="J2404" s="197"/>
      <c r="K2404" s="197"/>
      <c r="L2404" s="197"/>
      <c r="M2404" s="197"/>
      <c r="N2404" s="197"/>
      <c r="O2404" s="197"/>
      <c r="P2404" s="212"/>
    </row>
    <row r="2405" spans="3:16" x14ac:dyDescent="0.2">
      <c r="C2405" s="197"/>
      <c r="D2405" s="197"/>
      <c r="E2405" s="197"/>
      <c r="F2405" s="197"/>
      <c r="G2405" s="197"/>
      <c r="H2405" s="197"/>
      <c r="I2405" s="197"/>
      <c r="J2405" s="197"/>
      <c r="K2405" s="197"/>
      <c r="L2405" s="197"/>
      <c r="M2405" s="197"/>
      <c r="N2405" s="197"/>
      <c r="O2405" s="197"/>
      <c r="P2405" s="212"/>
    </row>
    <row r="2406" spans="3:16" x14ac:dyDescent="0.2">
      <c r="C2406" s="197"/>
      <c r="D2406" s="197"/>
      <c r="E2406" s="197"/>
      <c r="F2406" s="197"/>
      <c r="G2406" s="197"/>
      <c r="H2406" s="197"/>
      <c r="I2406" s="197"/>
      <c r="J2406" s="197"/>
      <c r="K2406" s="197"/>
      <c r="L2406" s="197"/>
      <c r="M2406" s="197"/>
      <c r="N2406" s="197"/>
      <c r="O2406" s="197"/>
      <c r="P2406" s="212"/>
    </row>
    <row r="2407" spans="3:16" x14ac:dyDescent="0.2">
      <c r="C2407" s="197"/>
      <c r="D2407" s="197"/>
      <c r="E2407" s="197"/>
      <c r="F2407" s="197"/>
      <c r="G2407" s="197"/>
      <c r="H2407" s="197"/>
      <c r="I2407" s="197"/>
      <c r="J2407" s="197"/>
      <c r="K2407" s="197"/>
      <c r="L2407" s="197"/>
      <c r="M2407" s="197"/>
      <c r="N2407" s="197"/>
      <c r="O2407" s="197"/>
      <c r="P2407" s="212"/>
    </row>
    <row r="2408" spans="3:16" x14ac:dyDescent="0.2">
      <c r="C2408" s="197"/>
      <c r="D2408" s="197"/>
      <c r="E2408" s="197"/>
      <c r="F2408" s="197"/>
      <c r="G2408" s="197"/>
      <c r="H2408" s="197"/>
      <c r="I2408" s="197"/>
      <c r="J2408" s="197"/>
      <c r="K2408" s="197"/>
      <c r="L2408" s="197"/>
      <c r="M2408" s="197"/>
      <c r="N2408" s="197"/>
      <c r="O2408" s="197"/>
      <c r="P2408" s="212"/>
    </row>
    <row r="2409" spans="3:16" x14ac:dyDescent="0.2">
      <c r="C2409" s="197"/>
      <c r="D2409" s="197"/>
      <c r="E2409" s="197"/>
      <c r="F2409" s="197"/>
      <c r="G2409" s="197"/>
      <c r="H2409" s="197"/>
      <c r="I2409" s="197"/>
      <c r="J2409" s="197"/>
      <c r="K2409" s="197"/>
      <c r="L2409" s="197"/>
      <c r="M2409" s="197"/>
      <c r="N2409" s="197"/>
      <c r="O2409" s="197"/>
      <c r="P2409" s="212"/>
    </row>
    <row r="2410" spans="3:16" x14ac:dyDescent="0.2">
      <c r="C2410" s="197"/>
      <c r="D2410" s="197"/>
      <c r="E2410" s="197"/>
      <c r="F2410" s="197"/>
      <c r="G2410" s="197"/>
      <c r="H2410" s="197"/>
      <c r="I2410" s="197"/>
      <c r="J2410" s="197"/>
      <c r="K2410" s="197"/>
      <c r="L2410" s="197"/>
      <c r="M2410" s="197"/>
      <c r="N2410" s="197"/>
      <c r="O2410" s="197"/>
      <c r="P2410" s="212"/>
    </row>
    <row r="2411" spans="3:16" x14ac:dyDescent="0.2">
      <c r="C2411" s="197"/>
      <c r="D2411" s="197"/>
      <c r="E2411" s="197"/>
      <c r="F2411" s="197"/>
      <c r="G2411" s="197"/>
      <c r="H2411" s="197"/>
      <c r="I2411" s="197"/>
      <c r="J2411" s="197"/>
      <c r="K2411" s="197"/>
      <c r="L2411" s="197"/>
      <c r="M2411" s="197"/>
      <c r="N2411" s="197"/>
      <c r="O2411" s="197"/>
      <c r="P2411" s="212"/>
    </row>
    <row r="2412" spans="3:16" x14ac:dyDescent="0.2">
      <c r="C2412" s="197"/>
      <c r="D2412" s="197"/>
      <c r="E2412" s="197"/>
      <c r="F2412" s="197"/>
      <c r="G2412" s="197"/>
      <c r="H2412" s="197"/>
      <c r="I2412" s="197"/>
      <c r="J2412" s="197"/>
      <c r="K2412" s="197"/>
      <c r="L2412" s="197"/>
      <c r="M2412" s="197"/>
      <c r="N2412" s="197"/>
      <c r="O2412" s="197"/>
      <c r="P2412" s="212"/>
    </row>
    <row r="2413" spans="3:16" x14ac:dyDescent="0.2">
      <c r="C2413" s="197"/>
      <c r="D2413" s="197"/>
      <c r="E2413" s="197"/>
      <c r="F2413" s="197"/>
      <c r="G2413" s="197"/>
      <c r="H2413" s="197"/>
      <c r="I2413" s="197"/>
      <c r="J2413" s="197"/>
      <c r="K2413" s="197"/>
      <c r="L2413" s="197"/>
      <c r="M2413" s="197"/>
      <c r="N2413" s="197"/>
      <c r="O2413" s="197"/>
      <c r="P2413" s="212"/>
    </row>
    <row r="2414" spans="3:16" x14ac:dyDescent="0.2">
      <c r="C2414" s="197"/>
      <c r="D2414" s="197"/>
      <c r="E2414" s="197"/>
      <c r="F2414" s="197"/>
      <c r="G2414" s="197"/>
      <c r="H2414" s="197"/>
      <c r="I2414" s="197"/>
      <c r="J2414" s="197"/>
      <c r="K2414" s="197"/>
      <c r="L2414" s="197"/>
      <c r="M2414" s="197"/>
      <c r="N2414" s="197"/>
      <c r="O2414" s="197"/>
      <c r="P2414" s="212"/>
    </row>
    <row r="2415" spans="3:16" x14ac:dyDescent="0.2">
      <c r="C2415" s="197"/>
      <c r="D2415" s="197"/>
      <c r="E2415" s="197"/>
      <c r="F2415" s="197"/>
      <c r="G2415" s="197"/>
      <c r="H2415" s="197"/>
      <c r="I2415" s="197"/>
      <c r="J2415" s="197"/>
      <c r="K2415" s="197"/>
      <c r="L2415" s="197"/>
      <c r="M2415" s="197"/>
      <c r="N2415" s="197"/>
      <c r="O2415" s="197"/>
      <c r="P2415" s="212"/>
    </row>
    <row r="2416" spans="3:16" x14ac:dyDescent="0.2">
      <c r="C2416" s="197"/>
      <c r="D2416" s="197"/>
      <c r="E2416" s="197"/>
      <c r="F2416" s="197"/>
      <c r="G2416" s="197"/>
      <c r="H2416" s="197"/>
      <c r="I2416" s="197"/>
      <c r="J2416" s="197"/>
      <c r="K2416" s="197"/>
      <c r="L2416" s="197"/>
      <c r="M2416" s="197"/>
      <c r="N2416" s="197"/>
      <c r="O2416" s="197"/>
      <c r="P2416" s="212"/>
    </row>
    <row r="2417" spans="3:16" x14ac:dyDescent="0.2">
      <c r="C2417" s="197"/>
      <c r="D2417" s="197"/>
      <c r="E2417" s="197"/>
      <c r="F2417" s="197"/>
      <c r="G2417" s="197"/>
      <c r="H2417" s="197"/>
      <c r="I2417" s="197"/>
      <c r="J2417" s="197"/>
      <c r="K2417" s="197"/>
      <c r="L2417" s="197"/>
      <c r="M2417" s="197"/>
      <c r="N2417" s="197"/>
      <c r="O2417" s="197"/>
      <c r="P2417" s="212"/>
    </row>
    <row r="2418" spans="3:16" x14ac:dyDescent="0.2">
      <c r="C2418" s="197"/>
      <c r="D2418" s="197"/>
      <c r="E2418" s="197"/>
      <c r="F2418" s="197"/>
      <c r="G2418" s="197"/>
      <c r="H2418" s="197"/>
      <c r="I2418" s="197"/>
      <c r="J2418" s="197"/>
      <c r="K2418" s="197"/>
      <c r="L2418" s="197"/>
      <c r="M2418" s="197"/>
      <c r="N2418" s="197"/>
      <c r="O2418" s="197"/>
      <c r="P2418" s="212"/>
    </row>
    <row r="2419" spans="3:16" x14ac:dyDescent="0.2">
      <c r="C2419" s="197"/>
      <c r="D2419" s="197"/>
      <c r="E2419" s="197"/>
      <c r="F2419" s="197"/>
      <c r="G2419" s="197"/>
      <c r="H2419" s="197"/>
      <c r="I2419" s="197"/>
      <c r="J2419" s="197"/>
      <c r="K2419" s="197"/>
      <c r="L2419" s="197"/>
      <c r="M2419" s="197"/>
      <c r="N2419" s="197"/>
      <c r="O2419" s="197"/>
      <c r="P2419" s="212"/>
    </row>
    <row r="2420" spans="3:16" x14ac:dyDescent="0.2">
      <c r="C2420" s="197"/>
      <c r="D2420" s="197"/>
      <c r="E2420" s="197"/>
      <c r="F2420" s="197"/>
      <c r="G2420" s="197"/>
      <c r="H2420" s="197"/>
      <c r="I2420" s="197"/>
      <c r="J2420" s="197"/>
      <c r="K2420" s="197"/>
      <c r="L2420" s="197"/>
      <c r="M2420" s="197"/>
      <c r="N2420" s="197"/>
      <c r="O2420" s="197"/>
      <c r="P2420" s="212"/>
    </row>
    <row r="2421" spans="3:16" x14ac:dyDescent="0.2">
      <c r="C2421" s="197"/>
      <c r="D2421" s="197"/>
      <c r="E2421" s="197"/>
      <c r="F2421" s="197"/>
      <c r="G2421" s="197"/>
      <c r="H2421" s="197"/>
      <c r="I2421" s="197"/>
      <c r="J2421" s="197"/>
      <c r="K2421" s="197"/>
      <c r="L2421" s="197"/>
      <c r="M2421" s="197"/>
      <c r="N2421" s="197"/>
      <c r="O2421" s="197"/>
      <c r="P2421" s="212"/>
    </row>
    <row r="2422" spans="3:16" x14ac:dyDescent="0.2">
      <c r="C2422" s="197"/>
      <c r="D2422" s="197"/>
      <c r="E2422" s="197"/>
      <c r="F2422" s="197"/>
      <c r="G2422" s="197"/>
      <c r="H2422" s="197"/>
      <c r="I2422" s="197"/>
      <c r="J2422" s="197"/>
      <c r="K2422" s="197"/>
      <c r="L2422" s="197"/>
      <c r="M2422" s="197"/>
      <c r="N2422" s="197"/>
      <c r="O2422" s="197"/>
      <c r="P2422" s="212"/>
    </row>
    <row r="2423" spans="3:16" x14ac:dyDescent="0.2">
      <c r="C2423" s="197"/>
      <c r="D2423" s="197"/>
      <c r="E2423" s="197"/>
      <c r="F2423" s="197"/>
      <c r="G2423" s="197"/>
      <c r="H2423" s="197"/>
      <c r="I2423" s="197"/>
      <c r="J2423" s="197"/>
      <c r="K2423" s="197"/>
      <c r="L2423" s="197"/>
      <c r="M2423" s="197"/>
      <c r="N2423" s="197"/>
      <c r="O2423" s="197"/>
      <c r="P2423" s="212"/>
    </row>
    <row r="2424" spans="3:16" x14ac:dyDescent="0.2">
      <c r="C2424" s="197"/>
      <c r="D2424" s="197"/>
      <c r="E2424" s="197"/>
      <c r="F2424" s="197"/>
      <c r="G2424" s="197"/>
      <c r="H2424" s="197"/>
      <c r="I2424" s="197"/>
      <c r="J2424" s="197"/>
      <c r="K2424" s="197"/>
      <c r="L2424" s="197"/>
      <c r="M2424" s="197"/>
      <c r="N2424" s="197"/>
      <c r="O2424" s="197"/>
      <c r="P2424" s="212"/>
    </row>
    <row r="2425" spans="3:16" x14ac:dyDescent="0.2">
      <c r="C2425" s="197"/>
      <c r="D2425" s="197"/>
      <c r="E2425" s="197"/>
      <c r="F2425" s="197"/>
      <c r="G2425" s="197"/>
      <c r="H2425" s="197"/>
      <c r="I2425" s="197"/>
      <c r="J2425" s="197"/>
      <c r="K2425" s="197"/>
      <c r="L2425" s="197"/>
      <c r="M2425" s="197"/>
      <c r="N2425" s="197"/>
      <c r="O2425" s="197"/>
      <c r="P2425" s="212"/>
    </row>
    <row r="2426" spans="3:16" x14ac:dyDescent="0.2">
      <c r="C2426" s="197"/>
      <c r="D2426" s="197"/>
      <c r="E2426" s="197"/>
      <c r="F2426" s="197"/>
      <c r="G2426" s="197"/>
      <c r="H2426" s="197"/>
      <c r="I2426" s="197"/>
      <c r="J2426" s="197"/>
      <c r="K2426" s="197"/>
      <c r="L2426" s="197"/>
      <c r="M2426" s="197"/>
      <c r="N2426" s="197"/>
      <c r="O2426" s="197"/>
      <c r="P2426" s="212"/>
    </row>
    <row r="2427" spans="3:16" x14ac:dyDescent="0.2">
      <c r="C2427" s="197"/>
      <c r="D2427" s="197"/>
      <c r="E2427" s="197"/>
      <c r="F2427" s="197"/>
      <c r="G2427" s="197"/>
      <c r="H2427" s="197"/>
      <c r="I2427" s="197"/>
      <c r="J2427" s="197"/>
      <c r="K2427" s="197"/>
      <c r="L2427" s="197"/>
      <c r="M2427" s="197"/>
      <c r="N2427" s="197"/>
      <c r="O2427" s="197"/>
      <c r="P2427" s="212"/>
    </row>
    <row r="2428" spans="3:16" x14ac:dyDescent="0.2">
      <c r="C2428" s="197"/>
      <c r="D2428" s="197"/>
      <c r="E2428" s="197"/>
      <c r="F2428" s="197"/>
      <c r="G2428" s="197"/>
      <c r="H2428" s="197"/>
      <c r="I2428" s="197"/>
      <c r="J2428" s="197"/>
      <c r="K2428" s="197"/>
      <c r="L2428" s="197"/>
      <c r="M2428" s="197"/>
      <c r="N2428" s="197"/>
      <c r="O2428" s="197"/>
      <c r="P2428" s="212"/>
    </row>
    <row r="2429" spans="3:16" x14ac:dyDescent="0.2">
      <c r="C2429" s="197"/>
      <c r="D2429" s="197"/>
      <c r="E2429" s="197"/>
      <c r="F2429" s="197"/>
      <c r="G2429" s="197"/>
      <c r="H2429" s="197"/>
      <c r="I2429" s="197"/>
      <c r="J2429" s="197"/>
      <c r="K2429" s="197"/>
      <c r="L2429" s="197"/>
      <c r="M2429" s="197"/>
      <c r="N2429" s="197"/>
      <c r="O2429" s="197"/>
      <c r="P2429" s="212"/>
    </row>
    <row r="2430" spans="3:16" x14ac:dyDescent="0.2">
      <c r="C2430" s="197"/>
      <c r="D2430" s="197"/>
      <c r="E2430" s="197"/>
      <c r="F2430" s="197"/>
      <c r="G2430" s="197"/>
      <c r="H2430" s="197"/>
      <c r="I2430" s="197"/>
      <c r="J2430" s="197"/>
      <c r="K2430" s="197"/>
      <c r="L2430" s="197"/>
      <c r="M2430" s="197"/>
      <c r="N2430" s="197"/>
      <c r="O2430" s="197"/>
      <c r="P2430" s="212"/>
    </row>
    <row r="2431" spans="3:16" x14ac:dyDescent="0.2">
      <c r="C2431" s="197"/>
      <c r="D2431" s="197"/>
      <c r="E2431" s="197"/>
      <c r="F2431" s="197"/>
      <c r="G2431" s="197"/>
      <c r="H2431" s="197"/>
      <c r="I2431" s="197"/>
      <c r="J2431" s="197"/>
      <c r="K2431" s="197"/>
      <c r="L2431" s="197"/>
      <c r="M2431" s="197"/>
      <c r="N2431" s="197"/>
      <c r="O2431" s="197"/>
      <c r="P2431" s="212"/>
    </row>
    <row r="2432" spans="3:16" x14ac:dyDescent="0.2">
      <c r="C2432" s="197"/>
      <c r="D2432" s="197"/>
      <c r="E2432" s="197"/>
      <c r="F2432" s="197"/>
      <c r="G2432" s="197"/>
      <c r="H2432" s="197"/>
      <c r="I2432" s="197"/>
      <c r="J2432" s="197"/>
      <c r="K2432" s="197"/>
      <c r="L2432" s="197"/>
      <c r="M2432" s="197"/>
      <c r="N2432" s="197"/>
      <c r="O2432" s="197"/>
      <c r="P2432" s="212"/>
    </row>
    <row r="2433" spans="3:16" x14ac:dyDescent="0.2">
      <c r="C2433" s="197"/>
      <c r="D2433" s="197"/>
      <c r="E2433" s="197"/>
      <c r="F2433" s="197"/>
      <c r="G2433" s="197"/>
      <c r="H2433" s="197"/>
      <c r="I2433" s="197"/>
      <c r="J2433" s="197"/>
      <c r="K2433" s="197"/>
      <c r="L2433" s="197"/>
      <c r="M2433" s="197"/>
      <c r="N2433" s="197"/>
      <c r="O2433" s="197"/>
      <c r="P2433" s="212"/>
    </row>
    <row r="2434" spans="3:16" x14ac:dyDescent="0.2">
      <c r="C2434" s="197"/>
      <c r="D2434" s="197"/>
      <c r="E2434" s="197"/>
      <c r="F2434" s="197"/>
      <c r="G2434" s="197"/>
      <c r="H2434" s="197"/>
      <c r="I2434" s="197"/>
      <c r="J2434" s="197"/>
      <c r="K2434" s="197"/>
      <c r="L2434" s="197"/>
      <c r="M2434" s="197"/>
      <c r="N2434" s="197"/>
      <c r="O2434" s="197"/>
      <c r="P2434" s="212"/>
    </row>
    <row r="2435" spans="3:16" x14ac:dyDescent="0.2">
      <c r="C2435" s="197"/>
      <c r="D2435" s="197"/>
      <c r="E2435" s="197"/>
      <c r="F2435" s="197"/>
      <c r="G2435" s="197"/>
      <c r="H2435" s="197"/>
      <c r="I2435" s="197"/>
      <c r="J2435" s="197"/>
      <c r="K2435" s="197"/>
      <c r="L2435" s="197"/>
      <c r="M2435" s="197"/>
      <c r="N2435" s="197"/>
      <c r="O2435" s="197"/>
      <c r="P2435" s="212"/>
    </row>
    <row r="2436" spans="3:16" x14ac:dyDescent="0.2">
      <c r="C2436" s="197"/>
      <c r="D2436" s="197"/>
      <c r="E2436" s="197"/>
      <c r="F2436" s="197"/>
      <c r="G2436" s="197"/>
      <c r="H2436" s="197"/>
      <c r="I2436" s="197"/>
      <c r="J2436" s="197"/>
      <c r="K2436" s="197"/>
      <c r="L2436" s="197"/>
      <c r="M2436" s="197"/>
      <c r="N2436" s="197"/>
      <c r="O2436" s="197"/>
      <c r="P2436" s="212"/>
    </row>
    <row r="2437" spans="3:16" x14ac:dyDescent="0.2">
      <c r="C2437" s="197"/>
      <c r="D2437" s="197"/>
      <c r="E2437" s="197"/>
      <c r="F2437" s="197"/>
      <c r="G2437" s="197"/>
      <c r="H2437" s="197"/>
      <c r="I2437" s="197"/>
      <c r="J2437" s="197"/>
      <c r="K2437" s="197"/>
      <c r="L2437" s="197"/>
      <c r="M2437" s="197"/>
      <c r="N2437" s="197"/>
      <c r="O2437" s="197"/>
      <c r="P2437" s="212"/>
    </row>
    <row r="2438" spans="3:16" x14ac:dyDescent="0.2">
      <c r="C2438" s="197"/>
      <c r="D2438" s="197"/>
      <c r="E2438" s="197"/>
      <c r="F2438" s="197"/>
      <c r="G2438" s="197"/>
      <c r="H2438" s="197"/>
      <c r="I2438" s="197"/>
      <c r="J2438" s="197"/>
      <c r="K2438" s="197"/>
      <c r="L2438" s="197"/>
      <c r="M2438" s="197"/>
      <c r="N2438" s="197"/>
      <c r="O2438" s="197"/>
      <c r="P2438" s="212"/>
    </row>
    <row r="2439" spans="3:16" x14ac:dyDescent="0.2">
      <c r="C2439" s="197"/>
      <c r="D2439" s="197"/>
      <c r="E2439" s="197"/>
      <c r="F2439" s="197"/>
      <c r="G2439" s="197"/>
      <c r="H2439" s="197"/>
      <c r="I2439" s="197"/>
      <c r="J2439" s="197"/>
      <c r="K2439" s="197"/>
      <c r="L2439" s="197"/>
      <c r="M2439" s="197"/>
      <c r="N2439" s="197"/>
      <c r="O2439" s="197"/>
      <c r="P2439" s="212"/>
    </row>
    <row r="2440" spans="3:16" x14ac:dyDescent="0.2">
      <c r="C2440" s="197"/>
      <c r="D2440" s="197"/>
      <c r="E2440" s="197"/>
      <c r="F2440" s="197"/>
      <c r="G2440" s="197"/>
      <c r="H2440" s="197"/>
      <c r="I2440" s="197"/>
      <c r="J2440" s="197"/>
      <c r="K2440" s="197"/>
      <c r="L2440" s="197"/>
      <c r="M2440" s="197"/>
      <c r="N2440" s="197"/>
      <c r="O2440" s="197"/>
      <c r="P2440" s="212"/>
    </row>
    <row r="2441" spans="3:16" x14ac:dyDescent="0.2">
      <c r="C2441" s="197"/>
      <c r="D2441" s="197"/>
      <c r="E2441" s="197"/>
      <c r="F2441" s="197"/>
      <c r="G2441" s="197"/>
      <c r="H2441" s="197"/>
      <c r="I2441" s="197"/>
      <c r="J2441" s="197"/>
      <c r="K2441" s="197"/>
      <c r="L2441" s="197"/>
      <c r="M2441" s="197"/>
      <c r="N2441" s="197"/>
      <c r="O2441" s="197"/>
      <c r="P2441" s="212"/>
    </row>
    <row r="2442" spans="3:16" x14ac:dyDescent="0.2">
      <c r="C2442" s="197"/>
      <c r="D2442" s="197"/>
      <c r="E2442" s="197"/>
      <c r="F2442" s="197"/>
      <c r="G2442" s="197"/>
      <c r="H2442" s="197"/>
      <c r="I2442" s="197"/>
      <c r="J2442" s="197"/>
      <c r="K2442" s="197"/>
      <c r="L2442" s="197"/>
      <c r="M2442" s="197"/>
      <c r="N2442" s="197"/>
      <c r="O2442" s="197"/>
      <c r="P2442" s="212"/>
    </row>
    <row r="2443" spans="3:16" x14ac:dyDescent="0.2">
      <c r="C2443" s="197"/>
      <c r="D2443" s="197"/>
      <c r="E2443" s="197"/>
      <c r="F2443" s="197"/>
      <c r="G2443" s="197"/>
      <c r="H2443" s="197"/>
      <c r="I2443" s="197"/>
      <c r="J2443" s="197"/>
      <c r="K2443" s="197"/>
      <c r="L2443" s="197"/>
      <c r="M2443" s="197"/>
      <c r="N2443" s="197"/>
      <c r="O2443" s="197"/>
      <c r="P2443" s="212"/>
    </row>
    <row r="2444" spans="3:16" x14ac:dyDescent="0.2">
      <c r="C2444" s="197"/>
      <c r="D2444" s="197"/>
      <c r="E2444" s="197"/>
      <c r="F2444" s="197"/>
      <c r="G2444" s="197"/>
      <c r="H2444" s="197"/>
      <c r="I2444" s="197"/>
      <c r="J2444" s="197"/>
      <c r="K2444" s="197"/>
      <c r="L2444" s="197"/>
      <c r="M2444" s="197"/>
      <c r="N2444" s="197"/>
      <c r="O2444" s="197"/>
      <c r="P2444" s="212"/>
    </row>
    <row r="2445" spans="3:16" x14ac:dyDescent="0.2">
      <c r="C2445" s="197"/>
      <c r="D2445" s="197"/>
      <c r="E2445" s="197"/>
      <c r="F2445" s="197"/>
      <c r="G2445" s="197"/>
      <c r="H2445" s="197"/>
      <c r="I2445" s="197"/>
      <c r="J2445" s="197"/>
      <c r="K2445" s="197"/>
      <c r="L2445" s="197"/>
      <c r="M2445" s="197"/>
      <c r="N2445" s="197"/>
      <c r="O2445" s="197"/>
      <c r="P2445" s="212"/>
    </row>
    <row r="2446" spans="3:16" x14ac:dyDescent="0.2">
      <c r="C2446" s="197"/>
      <c r="D2446" s="197"/>
      <c r="E2446" s="197"/>
      <c r="F2446" s="197"/>
      <c r="G2446" s="197"/>
      <c r="H2446" s="197"/>
      <c r="I2446" s="197"/>
      <c r="J2446" s="197"/>
      <c r="K2446" s="197"/>
      <c r="L2446" s="197"/>
      <c r="M2446" s="197"/>
      <c r="N2446" s="197"/>
      <c r="O2446" s="197"/>
      <c r="P2446" s="212"/>
    </row>
    <row r="2447" spans="3:16" x14ac:dyDescent="0.2">
      <c r="C2447" s="197"/>
      <c r="D2447" s="197"/>
      <c r="E2447" s="197"/>
      <c r="F2447" s="197"/>
      <c r="G2447" s="197"/>
      <c r="H2447" s="197"/>
      <c r="I2447" s="197"/>
      <c r="J2447" s="197"/>
      <c r="K2447" s="197"/>
      <c r="L2447" s="197"/>
      <c r="M2447" s="197"/>
      <c r="N2447" s="197"/>
      <c r="O2447" s="197"/>
      <c r="P2447" s="212"/>
    </row>
    <row r="2448" spans="3:16" x14ac:dyDescent="0.2">
      <c r="C2448" s="197"/>
      <c r="D2448" s="197"/>
      <c r="E2448" s="197"/>
      <c r="F2448" s="197"/>
      <c r="G2448" s="197"/>
      <c r="H2448" s="197"/>
      <c r="I2448" s="197"/>
      <c r="J2448" s="197"/>
      <c r="K2448" s="197"/>
      <c r="L2448" s="197"/>
      <c r="M2448" s="197"/>
      <c r="N2448" s="197"/>
      <c r="O2448" s="197"/>
      <c r="P2448" s="212"/>
    </row>
    <row r="2449" spans="3:16" x14ac:dyDescent="0.2">
      <c r="C2449" s="197"/>
      <c r="D2449" s="197"/>
      <c r="E2449" s="197"/>
      <c r="F2449" s="197"/>
      <c r="G2449" s="197"/>
      <c r="H2449" s="197"/>
      <c r="I2449" s="197"/>
      <c r="J2449" s="197"/>
      <c r="K2449" s="197"/>
      <c r="L2449" s="197"/>
      <c r="M2449" s="197"/>
      <c r="N2449" s="197"/>
      <c r="O2449" s="197"/>
      <c r="P2449" s="212"/>
    </row>
    <row r="2450" spans="3:16" x14ac:dyDescent="0.2">
      <c r="C2450" s="197"/>
      <c r="D2450" s="197"/>
      <c r="E2450" s="197"/>
      <c r="F2450" s="197"/>
      <c r="G2450" s="197"/>
      <c r="H2450" s="197"/>
      <c r="I2450" s="197"/>
      <c r="J2450" s="197"/>
      <c r="K2450" s="197"/>
      <c r="L2450" s="197"/>
      <c r="M2450" s="197"/>
      <c r="N2450" s="197"/>
      <c r="O2450" s="197"/>
      <c r="P2450" s="212"/>
    </row>
    <row r="2451" spans="3:16" x14ac:dyDescent="0.2">
      <c r="C2451" s="197"/>
      <c r="D2451" s="197"/>
      <c r="E2451" s="197"/>
      <c r="F2451" s="197"/>
      <c r="G2451" s="197"/>
      <c r="H2451" s="197"/>
      <c r="I2451" s="197"/>
      <c r="J2451" s="197"/>
      <c r="K2451" s="197"/>
      <c r="L2451" s="197"/>
      <c r="M2451" s="197"/>
      <c r="N2451" s="197"/>
      <c r="O2451" s="197"/>
      <c r="P2451" s="212"/>
    </row>
    <row r="2452" spans="3:16" x14ac:dyDescent="0.2">
      <c r="C2452" s="197"/>
      <c r="D2452" s="197"/>
      <c r="E2452" s="197"/>
      <c r="F2452" s="197"/>
      <c r="G2452" s="197"/>
      <c r="H2452" s="197"/>
      <c r="I2452" s="197"/>
      <c r="J2452" s="197"/>
      <c r="K2452" s="197"/>
      <c r="L2452" s="197"/>
      <c r="M2452" s="197"/>
      <c r="N2452" s="197"/>
      <c r="O2452" s="197"/>
      <c r="P2452" s="212"/>
    </row>
    <row r="2453" spans="3:16" x14ac:dyDescent="0.2">
      <c r="C2453" s="197"/>
      <c r="D2453" s="197"/>
      <c r="E2453" s="197"/>
      <c r="F2453" s="197"/>
      <c r="G2453" s="197"/>
      <c r="H2453" s="197"/>
      <c r="I2453" s="197"/>
      <c r="J2453" s="197"/>
      <c r="K2453" s="197"/>
      <c r="L2453" s="197"/>
      <c r="M2453" s="197"/>
      <c r="N2453" s="197"/>
      <c r="O2453" s="197"/>
      <c r="P2453" s="212"/>
    </row>
    <row r="2454" spans="3:16" x14ac:dyDescent="0.2">
      <c r="C2454" s="197"/>
      <c r="D2454" s="197"/>
      <c r="E2454" s="197"/>
      <c r="F2454" s="197"/>
      <c r="G2454" s="197"/>
      <c r="H2454" s="197"/>
      <c r="I2454" s="197"/>
      <c r="J2454" s="197"/>
      <c r="K2454" s="197"/>
      <c r="L2454" s="197"/>
      <c r="M2454" s="197"/>
      <c r="N2454" s="197"/>
      <c r="O2454" s="197"/>
      <c r="P2454" s="212"/>
    </row>
    <row r="2455" spans="3:16" x14ac:dyDescent="0.2">
      <c r="C2455" s="197"/>
      <c r="D2455" s="197"/>
      <c r="E2455" s="197"/>
      <c r="F2455" s="197"/>
      <c r="G2455" s="197"/>
      <c r="H2455" s="197"/>
      <c r="I2455" s="197"/>
      <c r="J2455" s="197"/>
      <c r="K2455" s="197"/>
      <c r="L2455" s="197"/>
      <c r="M2455" s="197"/>
      <c r="N2455" s="197"/>
      <c r="O2455" s="197"/>
      <c r="P2455" s="212"/>
    </row>
    <row r="2456" spans="3:16" x14ac:dyDescent="0.2">
      <c r="C2456" s="197"/>
      <c r="D2456" s="197"/>
      <c r="E2456" s="197"/>
      <c r="F2456" s="197"/>
      <c r="G2456" s="197"/>
      <c r="H2456" s="197"/>
      <c r="I2456" s="197"/>
      <c r="J2456" s="197"/>
      <c r="K2456" s="197"/>
      <c r="L2456" s="197"/>
      <c r="M2456" s="197"/>
      <c r="N2456" s="197"/>
      <c r="O2456" s="197"/>
      <c r="P2456" s="212"/>
    </row>
    <row r="2457" spans="3:16" x14ac:dyDescent="0.2">
      <c r="C2457" s="197"/>
      <c r="D2457" s="197"/>
      <c r="E2457" s="197"/>
      <c r="F2457" s="197"/>
      <c r="G2457" s="197"/>
      <c r="H2457" s="197"/>
      <c r="I2457" s="197"/>
      <c r="J2457" s="197"/>
      <c r="K2457" s="197"/>
      <c r="L2457" s="197"/>
      <c r="M2457" s="197"/>
      <c r="N2457" s="197"/>
      <c r="O2457" s="197"/>
      <c r="P2457" s="212"/>
    </row>
    <row r="2458" spans="3:16" x14ac:dyDescent="0.2">
      <c r="C2458" s="197"/>
      <c r="D2458" s="197"/>
      <c r="E2458" s="197"/>
      <c r="F2458" s="197"/>
      <c r="G2458" s="197"/>
      <c r="H2458" s="197"/>
      <c r="I2458" s="197"/>
      <c r="J2458" s="197"/>
      <c r="K2458" s="197"/>
      <c r="L2458" s="197"/>
      <c r="M2458" s="197"/>
      <c r="N2458" s="197"/>
      <c r="O2458" s="197"/>
      <c r="P2458" s="212"/>
    </row>
    <row r="2459" spans="3:16" x14ac:dyDescent="0.2">
      <c r="C2459" s="197"/>
      <c r="D2459" s="197"/>
      <c r="E2459" s="197"/>
      <c r="F2459" s="197"/>
      <c r="G2459" s="197"/>
      <c r="H2459" s="197"/>
      <c r="I2459" s="197"/>
      <c r="J2459" s="197"/>
      <c r="K2459" s="197"/>
      <c r="L2459" s="197"/>
      <c r="M2459" s="197"/>
      <c r="N2459" s="197"/>
      <c r="O2459" s="197"/>
      <c r="P2459" s="212"/>
    </row>
    <row r="2460" spans="3:16" x14ac:dyDescent="0.2">
      <c r="C2460" s="197"/>
      <c r="D2460" s="197"/>
      <c r="E2460" s="197"/>
      <c r="F2460" s="197"/>
      <c r="G2460" s="197"/>
      <c r="H2460" s="197"/>
      <c r="I2460" s="197"/>
      <c r="J2460" s="197"/>
      <c r="K2460" s="197"/>
      <c r="L2460" s="197"/>
      <c r="M2460" s="197"/>
      <c r="N2460" s="197"/>
      <c r="O2460" s="197"/>
      <c r="P2460" s="212"/>
    </row>
    <row r="2461" spans="3:16" x14ac:dyDescent="0.2">
      <c r="C2461" s="197"/>
      <c r="D2461" s="197"/>
      <c r="E2461" s="197"/>
      <c r="F2461" s="197"/>
      <c r="G2461" s="197"/>
      <c r="H2461" s="197"/>
      <c r="I2461" s="197"/>
      <c r="J2461" s="197"/>
      <c r="K2461" s="197"/>
      <c r="L2461" s="197"/>
      <c r="M2461" s="197"/>
      <c r="N2461" s="197"/>
      <c r="O2461" s="197"/>
      <c r="P2461" s="212"/>
    </row>
    <row r="2462" spans="3:16" x14ac:dyDescent="0.2">
      <c r="C2462" s="197"/>
      <c r="D2462" s="197"/>
      <c r="E2462" s="197"/>
      <c r="F2462" s="197"/>
      <c r="G2462" s="197"/>
      <c r="H2462" s="197"/>
      <c r="I2462" s="197"/>
      <c r="J2462" s="197"/>
      <c r="K2462" s="197"/>
      <c r="L2462" s="197"/>
      <c r="M2462" s="197"/>
      <c r="N2462" s="197"/>
      <c r="O2462" s="197"/>
      <c r="P2462" s="212"/>
    </row>
    <row r="2463" spans="3:16" x14ac:dyDescent="0.2">
      <c r="C2463" s="197"/>
      <c r="D2463" s="197"/>
      <c r="E2463" s="197"/>
      <c r="F2463" s="197"/>
      <c r="G2463" s="197"/>
      <c r="H2463" s="197"/>
      <c r="I2463" s="197"/>
      <c r="J2463" s="197"/>
      <c r="K2463" s="197"/>
      <c r="L2463" s="197"/>
      <c r="M2463" s="197"/>
      <c r="N2463" s="197"/>
      <c r="O2463" s="197"/>
      <c r="P2463" s="212"/>
    </row>
    <row r="2464" spans="3:16" x14ac:dyDescent="0.2">
      <c r="C2464" s="197"/>
      <c r="D2464" s="197"/>
      <c r="E2464" s="197"/>
      <c r="F2464" s="197"/>
      <c r="G2464" s="197"/>
      <c r="H2464" s="197"/>
      <c r="I2464" s="197"/>
      <c r="J2464" s="197"/>
      <c r="K2464" s="197"/>
      <c r="L2464" s="197"/>
      <c r="M2464" s="197"/>
      <c r="N2464" s="197"/>
      <c r="O2464" s="197"/>
      <c r="P2464" s="212"/>
    </row>
    <row r="2465" spans="3:16" x14ac:dyDescent="0.2">
      <c r="C2465" s="197"/>
      <c r="D2465" s="197"/>
      <c r="E2465" s="197"/>
      <c r="F2465" s="197"/>
      <c r="G2465" s="197"/>
      <c r="H2465" s="197"/>
      <c r="I2465" s="197"/>
      <c r="J2465" s="197"/>
      <c r="K2465" s="197"/>
      <c r="L2465" s="197"/>
      <c r="M2465" s="197"/>
      <c r="N2465" s="197"/>
      <c r="O2465" s="197"/>
      <c r="P2465" s="212"/>
    </row>
    <row r="2466" spans="3:16" x14ac:dyDescent="0.2">
      <c r="C2466" s="197"/>
      <c r="D2466" s="197"/>
      <c r="E2466" s="197"/>
      <c r="F2466" s="197"/>
      <c r="G2466" s="197"/>
      <c r="H2466" s="197"/>
      <c r="I2466" s="197"/>
      <c r="J2466" s="197"/>
      <c r="K2466" s="197"/>
      <c r="L2466" s="197"/>
      <c r="M2466" s="197"/>
      <c r="N2466" s="197"/>
      <c r="O2466" s="197"/>
      <c r="P2466" s="212"/>
    </row>
    <row r="2467" spans="3:16" x14ac:dyDescent="0.2">
      <c r="C2467" s="197"/>
      <c r="D2467" s="197"/>
      <c r="E2467" s="197"/>
      <c r="F2467" s="197"/>
      <c r="G2467" s="197"/>
      <c r="H2467" s="197"/>
      <c r="I2467" s="197"/>
      <c r="J2467" s="197"/>
      <c r="K2467" s="197"/>
      <c r="L2467" s="197"/>
      <c r="M2467" s="197"/>
      <c r="N2467" s="197"/>
      <c r="O2467" s="197"/>
      <c r="P2467" s="212"/>
    </row>
    <row r="2468" spans="3:16" x14ac:dyDescent="0.2">
      <c r="C2468" s="197"/>
      <c r="D2468" s="197"/>
      <c r="E2468" s="197"/>
      <c r="F2468" s="197"/>
      <c r="G2468" s="197"/>
      <c r="H2468" s="197"/>
      <c r="I2468" s="197"/>
      <c r="J2468" s="197"/>
      <c r="K2468" s="197"/>
      <c r="L2468" s="197"/>
      <c r="M2468" s="197"/>
      <c r="N2468" s="197"/>
      <c r="O2468" s="197"/>
      <c r="P2468" s="212"/>
    </row>
    <row r="2469" spans="3:16" x14ac:dyDescent="0.2">
      <c r="C2469" s="197"/>
      <c r="D2469" s="197"/>
      <c r="E2469" s="197"/>
      <c r="F2469" s="197"/>
      <c r="G2469" s="197"/>
      <c r="H2469" s="197"/>
      <c r="I2469" s="197"/>
      <c r="J2469" s="197"/>
      <c r="K2469" s="197"/>
      <c r="L2469" s="197"/>
      <c r="M2469" s="197"/>
      <c r="N2469" s="197"/>
      <c r="O2469" s="197"/>
      <c r="P2469" s="212"/>
    </row>
    <row r="2470" spans="3:16" x14ac:dyDescent="0.2">
      <c r="C2470" s="197"/>
      <c r="D2470" s="197"/>
      <c r="E2470" s="197"/>
      <c r="F2470" s="197"/>
      <c r="G2470" s="197"/>
      <c r="H2470" s="197"/>
      <c r="I2470" s="197"/>
      <c r="J2470" s="197"/>
      <c r="K2470" s="197"/>
      <c r="L2470" s="197"/>
      <c r="M2470" s="197"/>
      <c r="N2470" s="197"/>
      <c r="O2470" s="197"/>
      <c r="P2470" s="212"/>
    </row>
    <row r="2471" spans="3:16" x14ac:dyDescent="0.2">
      <c r="C2471" s="197"/>
      <c r="D2471" s="197"/>
      <c r="E2471" s="197"/>
      <c r="F2471" s="197"/>
      <c r="G2471" s="197"/>
      <c r="H2471" s="197"/>
      <c r="I2471" s="197"/>
      <c r="J2471" s="197"/>
      <c r="K2471" s="197"/>
      <c r="L2471" s="197"/>
      <c r="M2471" s="197"/>
      <c r="N2471" s="197"/>
      <c r="O2471" s="197"/>
      <c r="P2471" s="212"/>
    </row>
    <row r="2472" spans="3:16" x14ac:dyDescent="0.2">
      <c r="C2472" s="197"/>
      <c r="D2472" s="197"/>
      <c r="E2472" s="197"/>
      <c r="F2472" s="197"/>
      <c r="G2472" s="197"/>
      <c r="H2472" s="197"/>
      <c r="I2472" s="197"/>
      <c r="J2472" s="197"/>
      <c r="K2472" s="197"/>
      <c r="L2472" s="197"/>
      <c r="M2472" s="197"/>
      <c r="N2472" s="197"/>
      <c r="O2472" s="197"/>
      <c r="P2472" s="212"/>
    </row>
    <row r="2473" spans="3:16" x14ac:dyDescent="0.2">
      <c r="C2473" s="197"/>
      <c r="D2473" s="197"/>
      <c r="E2473" s="197"/>
      <c r="F2473" s="197"/>
      <c r="G2473" s="197"/>
      <c r="H2473" s="197"/>
      <c r="I2473" s="197"/>
      <c r="J2473" s="197"/>
      <c r="K2473" s="197"/>
      <c r="L2473" s="197"/>
      <c r="M2473" s="197"/>
      <c r="N2473" s="197"/>
      <c r="O2473" s="197"/>
      <c r="P2473" s="212"/>
    </row>
    <row r="2474" spans="3:16" x14ac:dyDescent="0.2">
      <c r="C2474" s="197"/>
      <c r="D2474" s="197"/>
      <c r="E2474" s="197"/>
      <c r="F2474" s="197"/>
      <c r="G2474" s="197"/>
      <c r="H2474" s="197"/>
      <c r="I2474" s="197"/>
      <c r="J2474" s="197"/>
      <c r="K2474" s="197"/>
      <c r="L2474" s="197"/>
      <c r="M2474" s="197"/>
      <c r="N2474" s="197"/>
      <c r="O2474" s="197"/>
      <c r="P2474" s="212"/>
    </row>
    <row r="2475" spans="3:16" x14ac:dyDescent="0.2">
      <c r="C2475" s="197"/>
      <c r="D2475" s="197"/>
      <c r="E2475" s="197"/>
      <c r="F2475" s="197"/>
      <c r="G2475" s="197"/>
      <c r="H2475" s="197"/>
      <c r="I2475" s="197"/>
      <c r="J2475" s="197"/>
      <c r="K2475" s="197"/>
      <c r="L2475" s="197"/>
      <c r="M2475" s="197"/>
      <c r="N2475" s="197"/>
      <c r="O2475" s="197"/>
      <c r="P2475" s="212"/>
    </row>
    <row r="2476" spans="3:16" x14ac:dyDescent="0.2">
      <c r="C2476" s="197"/>
      <c r="D2476" s="197"/>
      <c r="E2476" s="197"/>
      <c r="F2476" s="197"/>
      <c r="G2476" s="197"/>
      <c r="H2476" s="197"/>
      <c r="I2476" s="197"/>
      <c r="J2476" s="197"/>
      <c r="K2476" s="197"/>
      <c r="L2476" s="197"/>
      <c r="M2476" s="197"/>
      <c r="N2476" s="197"/>
      <c r="O2476" s="197"/>
      <c r="P2476" s="212"/>
    </row>
    <row r="2477" spans="3:16" x14ac:dyDescent="0.2">
      <c r="C2477" s="197"/>
      <c r="D2477" s="197"/>
      <c r="E2477" s="197"/>
      <c r="F2477" s="197"/>
      <c r="G2477" s="197"/>
      <c r="H2477" s="197"/>
      <c r="I2477" s="197"/>
      <c r="J2477" s="197"/>
      <c r="K2477" s="197"/>
      <c r="L2477" s="197"/>
      <c r="M2477" s="197"/>
      <c r="N2477" s="197"/>
      <c r="O2477" s="197"/>
      <c r="P2477" s="212"/>
    </row>
    <row r="2478" spans="3:16" x14ac:dyDescent="0.2">
      <c r="C2478" s="197"/>
      <c r="D2478" s="197"/>
      <c r="E2478" s="197"/>
      <c r="F2478" s="197"/>
      <c r="G2478" s="197"/>
      <c r="H2478" s="197"/>
      <c r="I2478" s="197"/>
      <c r="J2478" s="197"/>
      <c r="K2478" s="197"/>
      <c r="L2478" s="197"/>
      <c r="M2478" s="197"/>
      <c r="N2478" s="197"/>
      <c r="O2478" s="197"/>
      <c r="P2478" s="212"/>
    </row>
    <row r="2479" spans="3:16" x14ac:dyDescent="0.2">
      <c r="C2479" s="197"/>
      <c r="D2479" s="197"/>
      <c r="E2479" s="197"/>
      <c r="F2479" s="197"/>
      <c r="G2479" s="197"/>
      <c r="H2479" s="197"/>
      <c r="I2479" s="197"/>
      <c r="J2479" s="197"/>
      <c r="K2479" s="197"/>
      <c r="L2479" s="197"/>
      <c r="M2479" s="197"/>
      <c r="N2479" s="197"/>
      <c r="O2479" s="197"/>
      <c r="P2479" s="212"/>
    </row>
    <row r="2480" spans="3:16" x14ac:dyDescent="0.2">
      <c r="C2480" s="197"/>
      <c r="D2480" s="197"/>
      <c r="E2480" s="197"/>
      <c r="F2480" s="197"/>
      <c r="G2480" s="197"/>
      <c r="H2480" s="197"/>
      <c r="I2480" s="197"/>
      <c r="J2480" s="197"/>
      <c r="K2480" s="197"/>
      <c r="L2480" s="197"/>
      <c r="M2480" s="197"/>
      <c r="N2480" s="197"/>
      <c r="O2480" s="197"/>
      <c r="P2480" s="212"/>
    </row>
    <row r="2481" spans="3:16" x14ac:dyDescent="0.2">
      <c r="C2481" s="197"/>
      <c r="D2481" s="197"/>
      <c r="E2481" s="197"/>
      <c r="F2481" s="197"/>
      <c r="G2481" s="197"/>
      <c r="H2481" s="197"/>
      <c r="I2481" s="197"/>
      <c r="J2481" s="197"/>
      <c r="K2481" s="197"/>
      <c r="L2481" s="197"/>
      <c r="M2481" s="197"/>
      <c r="N2481" s="197"/>
      <c r="O2481" s="197"/>
      <c r="P2481" s="212"/>
    </row>
    <row r="2482" spans="3:16" x14ac:dyDescent="0.2">
      <c r="C2482" s="197"/>
      <c r="D2482" s="197"/>
      <c r="E2482" s="197"/>
      <c r="F2482" s="197"/>
      <c r="G2482" s="197"/>
      <c r="H2482" s="197"/>
      <c r="I2482" s="197"/>
      <c r="J2482" s="197"/>
      <c r="K2482" s="197"/>
      <c r="L2482" s="197"/>
      <c r="M2482" s="197"/>
      <c r="N2482" s="197"/>
      <c r="O2482" s="197"/>
      <c r="P2482" s="212"/>
    </row>
    <row r="2483" spans="3:16" x14ac:dyDescent="0.2">
      <c r="C2483" s="197"/>
      <c r="D2483" s="197"/>
      <c r="E2483" s="197"/>
      <c r="F2483" s="197"/>
      <c r="G2483" s="197"/>
      <c r="H2483" s="197"/>
      <c r="I2483" s="197"/>
      <c r="J2483" s="197"/>
      <c r="K2483" s="197"/>
      <c r="L2483" s="197"/>
      <c r="M2483" s="197"/>
      <c r="N2483" s="197"/>
      <c r="O2483" s="197"/>
      <c r="P2483" s="212"/>
    </row>
    <row r="2484" spans="3:16" x14ac:dyDescent="0.2">
      <c r="C2484" s="197"/>
      <c r="D2484" s="197"/>
      <c r="E2484" s="197"/>
      <c r="F2484" s="197"/>
      <c r="G2484" s="197"/>
      <c r="H2484" s="197"/>
      <c r="I2484" s="197"/>
      <c r="J2484" s="197"/>
      <c r="K2484" s="197"/>
      <c r="L2484" s="197"/>
      <c r="M2484" s="197"/>
      <c r="N2484" s="197"/>
      <c r="O2484" s="197"/>
      <c r="P2484" s="212"/>
    </row>
    <row r="2485" spans="3:16" x14ac:dyDescent="0.2">
      <c r="C2485" s="197"/>
      <c r="D2485" s="197"/>
      <c r="E2485" s="197"/>
      <c r="F2485" s="197"/>
      <c r="G2485" s="197"/>
      <c r="H2485" s="197"/>
      <c r="I2485" s="197"/>
      <c r="J2485" s="197"/>
      <c r="K2485" s="197"/>
      <c r="L2485" s="197"/>
      <c r="M2485" s="197"/>
      <c r="N2485" s="197"/>
      <c r="O2485" s="197"/>
      <c r="P2485" s="212"/>
    </row>
    <row r="2486" spans="3:16" x14ac:dyDescent="0.2">
      <c r="C2486" s="197"/>
      <c r="D2486" s="197"/>
      <c r="E2486" s="197"/>
      <c r="F2486" s="197"/>
      <c r="G2486" s="197"/>
      <c r="H2486" s="197"/>
      <c r="I2486" s="197"/>
      <c r="J2486" s="197"/>
      <c r="K2486" s="197"/>
      <c r="L2486" s="197"/>
      <c r="M2486" s="197"/>
      <c r="N2486" s="197"/>
      <c r="O2486" s="197"/>
      <c r="P2486" s="212"/>
    </row>
    <row r="2487" spans="3:16" x14ac:dyDescent="0.2">
      <c r="C2487" s="197"/>
      <c r="D2487" s="197"/>
      <c r="E2487" s="197"/>
      <c r="F2487" s="197"/>
      <c r="G2487" s="197"/>
      <c r="H2487" s="197"/>
      <c r="I2487" s="197"/>
      <c r="J2487" s="197"/>
      <c r="K2487" s="197"/>
      <c r="L2487" s="197"/>
      <c r="M2487" s="197"/>
      <c r="N2487" s="197"/>
      <c r="O2487" s="197"/>
      <c r="P2487" s="212"/>
    </row>
    <row r="2488" spans="3:16" x14ac:dyDescent="0.2">
      <c r="C2488" s="197"/>
      <c r="D2488" s="197"/>
      <c r="E2488" s="197"/>
      <c r="F2488" s="197"/>
      <c r="G2488" s="197"/>
      <c r="H2488" s="197"/>
      <c r="I2488" s="197"/>
      <c r="J2488" s="197"/>
      <c r="K2488" s="197"/>
      <c r="L2488" s="197"/>
      <c r="M2488" s="197"/>
      <c r="N2488" s="197"/>
      <c r="O2488" s="197"/>
      <c r="P2488" s="212"/>
    </row>
    <row r="2489" spans="3:16" x14ac:dyDescent="0.2">
      <c r="C2489" s="197"/>
      <c r="D2489" s="197"/>
      <c r="E2489" s="197"/>
      <c r="F2489" s="197"/>
      <c r="G2489" s="197"/>
      <c r="H2489" s="197"/>
      <c r="I2489" s="197"/>
      <c r="J2489" s="197"/>
      <c r="K2489" s="197"/>
      <c r="L2489" s="197"/>
      <c r="M2489" s="197"/>
      <c r="N2489" s="197"/>
      <c r="O2489" s="197"/>
      <c r="P2489" s="212"/>
    </row>
    <row r="2490" spans="3:16" x14ac:dyDescent="0.2">
      <c r="C2490" s="197"/>
      <c r="D2490" s="197"/>
      <c r="E2490" s="197"/>
      <c r="F2490" s="197"/>
      <c r="G2490" s="197"/>
      <c r="H2490" s="197"/>
      <c r="I2490" s="197"/>
      <c r="J2490" s="197"/>
      <c r="K2490" s="197"/>
      <c r="L2490" s="197"/>
      <c r="M2490" s="197"/>
      <c r="N2490" s="197"/>
      <c r="O2490" s="197"/>
      <c r="P2490" s="212"/>
    </row>
    <row r="2491" spans="3:16" x14ac:dyDescent="0.2">
      <c r="C2491" s="197"/>
      <c r="D2491" s="197"/>
      <c r="E2491" s="197"/>
      <c r="F2491" s="197"/>
      <c r="G2491" s="197"/>
      <c r="H2491" s="197"/>
      <c r="I2491" s="197"/>
      <c r="J2491" s="197"/>
      <c r="K2491" s="197"/>
      <c r="L2491" s="197"/>
      <c r="M2491" s="197"/>
      <c r="N2491" s="197"/>
      <c r="O2491" s="197"/>
      <c r="P2491" s="212"/>
    </row>
    <row r="2492" spans="3:16" x14ac:dyDescent="0.2">
      <c r="C2492" s="197"/>
      <c r="D2492" s="197"/>
      <c r="E2492" s="197"/>
      <c r="F2492" s="197"/>
      <c r="G2492" s="197"/>
      <c r="H2492" s="197"/>
      <c r="I2492" s="197"/>
      <c r="J2492" s="197"/>
      <c r="K2492" s="197"/>
      <c r="L2492" s="197"/>
      <c r="M2492" s="197"/>
      <c r="N2492" s="197"/>
      <c r="O2492" s="197"/>
      <c r="P2492" s="212"/>
    </row>
    <row r="2493" spans="3:16" x14ac:dyDescent="0.2">
      <c r="C2493" s="197"/>
      <c r="D2493" s="197"/>
      <c r="E2493" s="197"/>
      <c r="F2493" s="197"/>
      <c r="G2493" s="197"/>
      <c r="H2493" s="197"/>
      <c r="I2493" s="197"/>
      <c r="J2493" s="197"/>
      <c r="K2493" s="197"/>
      <c r="L2493" s="197"/>
      <c r="M2493" s="197"/>
      <c r="N2493" s="197"/>
      <c r="O2493" s="197"/>
      <c r="P2493" s="212"/>
    </row>
    <row r="2494" spans="3:16" x14ac:dyDescent="0.2">
      <c r="C2494" s="197"/>
      <c r="D2494" s="197"/>
      <c r="E2494" s="197"/>
      <c r="F2494" s="197"/>
      <c r="G2494" s="197"/>
      <c r="H2494" s="197"/>
      <c r="I2494" s="197"/>
      <c r="J2494" s="197"/>
      <c r="K2494" s="197"/>
      <c r="L2494" s="197"/>
      <c r="M2494" s="197"/>
      <c r="N2494" s="197"/>
      <c r="O2494" s="197"/>
      <c r="P2494" s="212"/>
    </row>
    <row r="2495" spans="3:16" x14ac:dyDescent="0.2">
      <c r="C2495" s="197"/>
      <c r="D2495" s="197"/>
      <c r="E2495" s="197"/>
      <c r="F2495" s="197"/>
      <c r="G2495" s="197"/>
      <c r="H2495" s="197"/>
      <c r="I2495" s="197"/>
      <c r="J2495" s="197"/>
      <c r="K2495" s="197"/>
      <c r="L2495" s="197"/>
      <c r="M2495" s="197"/>
      <c r="N2495" s="197"/>
      <c r="O2495" s="197"/>
      <c r="P2495" s="212"/>
    </row>
    <row r="2496" spans="3:16" x14ac:dyDescent="0.2">
      <c r="C2496" s="197"/>
      <c r="D2496" s="197"/>
      <c r="E2496" s="197"/>
      <c r="F2496" s="197"/>
      <c r="G2496" s="197"/>
      <c r="H2496" s="197"/>
      <c r="I2496" s="197"/>
      <c r="J2496" s="197"/>
      <c r="K2496" s="197"/>
      <c r="L2496" s="197"/>
      <c r="M2496" s="197"/>
      <c r="N2496" s="197"/>
      <c r="O2496" s="197"/>
      <c r="P2496" s="212"/>
    </row>
    <row r="2497" spans="3:16" x14ac:dyDescent="0.2">
      <c r="C2497" s="197"/>
      <c r="D2497" s="197"/>
      <c r="E2497" s="197"/>
      <c r="F2497" s="197"/>
      <c r="G2497" s="197"/>
      <c r="H2497" s="197"/>
      <c r="I2497" s="197"/>
      <c r="J2497" s="197"/>
      <c r="K2497" s="197"/>
      <c r="L2497" s="197"/>
      <c r="M2497" s="197"/>
      <c r="N2497" s="197"/>
      <c r="O2497" s="197"/>
      <c r="P2497" s="212"/>
    </row>
    <row r="2498" spans="3:16" x14ac:dyDescent="0.2">
      <c r="C2498" s="197"/>
      <c r="D2498" s="197"/>
      <c r="E2498" s="197"/>
      <c r="F2498" s="197"/>
      <c r="G2498" s="197"/>
      <c r="H2498" s="197"/>
      <c r="I2498" s="197"/>
      <c r="J2498" s="197"/>
      <c r="K2498" s="197"/>
      <c r="L2498" s="197"/>
      <c r="M2498" s="197"/>
      <c r="N2498" s="197"/>
      <c r="O2498" s="197"/>
      <c r="P2498" s="212"/>
    </row>
    <row r="2499" spans="3:16" x14ac:dyDescent="0.2">
      <c r="C2499" s="197"/>
      <c r="D2499" s="197"/>
      <c r="E2499" s="197"/>
      <c r="F2499" s="197"/>
      <c r="G2499" s="197"/>
      <c r="H2499" s="197"/>
      <c r="I2499" s="197"/>
      <c r="J2499" s="197"/>
      <c r="K2499" s="197"/>
      <c r="L2499" s="197"/>
      <c r="M2499" s="197"/>
      <c r="N2499" s="197"/>
      <c r="O2499" s="197"/>
      <c r="P2499" s="212"/>
    </row>
    <row r="2500" spans="3:16" x14ac:dyDescent="0.2">
      <c r="C2500" s="197"/>
      <c r="D2500" s="197"/>
      <c r="E2500" s="197"/>
      <c r="F2500" s="197"/>
      <c r="G2500" s="197"/>
      <c r="H2500" s="197"/>
      <c r="I2500" s="197"/>
      <c r="J2500" s="197"/>
      <c r="K2500" s="197"/>
      <c r="L2500" s="197"/>
      <c r="M2500" s="197"/>
      <c r="N2500" s="197"/>
      <c r="O2500" s="197"/>
      <c r="P2500" s="212"/>
    </row>
    <row r="2501" spans="3:16" x14ac:dyDescent="0.2">
      <c r="C2501" s="197"/>
      <c r="D2501" s="197"/>
      <c r="E2501" s="197"/>
      <c r="F2501" s="197"/>
      <c r="G2501" s="197"/>
      <c r="H2501" s="197"/>
      <c r="I2501" s="197"/>
      <c r="J2501" s="197"/>
      <c r="K2501" s="197"/>
      <c r="L2501" s="197"/>
      <c r="M2501" s="197"/>
      <c r="N2501" s="197"/>
      <c r="O2501" s="197"/>
      <c r="P2501" s="212"/>
    </row>
    <row r="2502" spans="3:16" x14ac:dyDescent="0.2">
      <c r="C2502" s="197"/>
      <c r="D2502" s="197"/>
      <c r="E2502" s="197"/>
      <c r="F2502" s="197"/>
      <c r="G2502" s="197"/>
      <c r="H2502" s="197"/>
      <c r="I2502" s="197"/>
      <c r="J2502" s="197"/>
      <c r="K2502" s="197"/>
      <c r="L2502" s="197"/>
      <c r="M2502" s="197"/>
      <c r="N2502" s="197"/>
      <c r="O2502" s="197"/>
      <c r="P2502" s="212"/>
    </row>
    <row r="2503" spans="3:16" x14ac:dyDescent="0.2">
      <c r="C2503" s="197"/>
      <c r="D2503" s="197"/>
      <c r="E2503" s="197"/>
      <c r="F2503" s="197"/>
      <c r="G2503" s="197"/>
      <c r="H2503" s="197"/>
      <c r="I2503" s="197"/>
      <c r="J2503" s="197"/>
      <c r="K2503" s="197"/>
      <c r="L2503" s="197"/>
      <c r="M2503" s="197"/>
      <c r="N2503" s="197"/>
      <c r="O2503" s="197"/>
      <c r="P2503" s="212"/>
    </row>
    <row r="2504" spans="3:16" x14ac:dyDescent="0.2">
      <c r="C2504" s="197"/>
      <c r="D2504" s="197"/>
      <c r="E2504" s="197"/>
      <c r="F2504" s="197"/>
      <c r="G2504" s="197"/>
      <c r="H2504" s="197"/>
      <c r="I2504" s="197"/>
      <c r="J2504" s="197"/>
      <c r="K2504" s="197"/>
      <c r="L2504" s="197"/>
      <c r="M2504" s="197"/>
      <c r="N2504" s="197"/>
      <c r="O2504" s="197"/>
      <c r="P2504" s="212"/>
    </row>
    <row r="2505" spans="3:16" x14ac:dyDescent="0.2">
      <c r="C2505" s="197"/>
      <c r="D2505" s="197"/>
      <c r="E2505" s="197"/>
      <c r="F2505" s="197"/>
      <c r="G2505" s="197"/>
      <c r="H2505" s="197"/>
      <c r="I2505" s="197"/>
      <c r="J2505" s="197"/>
      <c r="K2505" s="197"/>
      <c r="L2505" s="197"/>
      <c r="M2505" s="197"/>
      <c r="N2505" s="197"/>
      <c r="O2505" s="197"/>
      <c r="P2505" s="212"/>
    </row>
    <row r="2506" spans="3:16" x14ac:dyDescent="0.2">
      <c r="C2506" s="197"/>
      <c r="D2506" s="197"/>
      <c r="E2506" s="197"/>
      <c r="F2506" s="197"/>
      <c r="G2506" s="197"/>
      <c r="H2506" s="197"/>
      <c r="I2506" s="197"/>
      <c r="J2506" s="197"/>
      <c r="K2506" s="197"/>
      <c r="L2506" s="197"/>
      <c r="M2506" s="197"/>
      <c r="N2506" s="197"/>
      <c r="O2506" s="197"/>
      <c r="P2506" s="212"/>
    </row>
    <row r="2507" spans="3:16" x14ac:dyDescent="0.2">
      <c r="C2507" s="197"/>
      <c r="D2507" s="197"/>
      <c r="E2507" s="197"/>
      <c r="F2507" s="197"/>
      <c r="G2507" s="197"/>
      <c r="H2507" s="197"/>
      <c r="I2507" s="197"/>
      <c r="J2507" s="197"/>
      <c r="K2507" s="197"/>
      <c r="L2507" s="197"/>
      <c r="M2507" s="197"/>
      <c r="N2507" s="197"/>
      <c r="O2507" s="197"/>
      <c r="P2507" s="212"/>
    </row>
    <row r="2508" spans="3:16" x14ac:dyDescent="0.2">
      <c r="C2508" s="197"/>
      <c r="D2508" s="197"/>
      <c r="E2508" s="197"/>
      <c r="F2508" s="197"/>
      <c r="G2508" s="197"/>
      <c r="H2508" s="197"/>
      <c r="I2508" s="197"/>
      <c r="J2508" s="197"/>
      <c r="K2508" s="197"/>
      <c r="L2508" s="197"/>
      <c r="M2508" s="197"/>
      <c r="N2508" s="197"/>
      <c r="O2508" s="197"/>
      <c r="P2508" s="212"/>
    </row>
    <row r="2509" spans="3:16" x14ac:dyDescent="0.2">
      <c r="C2509" s="197"/>
      <c r="D2509" s="197"/>
      <c r="E2509" s="197"/>
      <c r="F2509" s="197"/>
      <c r="G2509" s="197"/>
      <c r="H2509" s="197"/>
      <c r="I2509" s="197"/>
      <c r="J2509" s="197"/>
      <c r="K2509" s="197"/>
      <c r="L2509" s="197"/>
      <c r="M2509" s="197"/>
      <c r="N2509" s="197"/>
      <c r="O2509" s="197"/>
      <c r="P2509" s="212"/>
    </row>
    <row r="2510" spans="3:16" x14ac:dyDescent="0.2">
      <c r="C2510" s="197"/>
      <c r="D2510" s="197"/>
      <c r="E2510" s="197"/>
      <c r="F2510" s="197"/>
      <c r="G2510" s="197"/>
      <c r="H2510" s="197"/>
      <c r="I2510" s="197"/>
      <c r="J2510" s="197"/>
      <c r="K2510" s="197"/>
      <c r="L2510" s="197"/>
      <c r="M2510" s="197"/>
      <c r="N2510" s="197"/>
      <c r="O2510" s="197"/>
      <c r="P2510" s="212"/>
    </row>
    <row r="2511" spans="3:16" x14ac:dyDescent="0.2">
      <c r="C2511" s="197"/>
      <c r="D2511" s="197"/>
      <c r="E2511" s="197"/>
      <c r="F2511" s="197"/>
      <c r="G2511" s="197"/>
      <c r="H2511" s="197"/>
      <c r="I2511" s="197"/>
      <c r="J2511" s="197"/>
      <c r="K2511" s="197"/>
      <c r="L2511" s="197"/>
      <c r="M2511" s="197"/>
      <c r="N2511" s="197"/>
      <c r="O2511" s="197"/>
      <c r="P2511" s="212"/>
    </row>
    <row r="2512" spans="3:16" x14ac:dyDescent="0.2">
      <c r="C2512" s="197"/>
      <c r="D2512" s="197"/>
      <c r="E2512" s="197"/>
      <c r="F2512" s="197"/>
      <c r="G2512" s="197"/>
      <c r="H2512" s="197"/>
      <c r="I2512" s="197"/>
      <c r="J2512" s="197"/>
      <c r="K2512" s="197"/>
      <c r="L2512" s="197"/>
      <c r="M2512" s="197"/>
      <c r="N2512" s="197"/>
      <c r="O2512" s="197"/>
      <c r="P2512" s="212"/>
    </row>
    <row r="2513" spans="3:16" x14ac:dyDescent="0.2">
      <c r="C2513" s="197"/>
      <c r="D2513" s="197"/>
      <c r="E2513" s="197"/>
      <c r="F2513" s="197"/>
      <c r="G2513" s="197"/>
      <c r="H2513" s="197"/>
      <c r="I2513" s="197"/>
      <c r="J2513" s="197"/>
      <c r="K2513" s="197"/>
      <c r="L2513" s="197"/>
      <c r="M2513" s="197"/>
      <c r="N2513" s="197"/>
      <c r="O2513" s="197"/>
      <c r="P2513" s="212"/>
    </row>
    <row r="2514" spans="3:16" x14ac:dyDescent="0.2">
      <c r="C2514" s="197"/>
      <c r="D2514" s="197"/>
      <c r="E2514" s="197"/>
      <c r="F2514" s="197"/>
      <c r="G2514" s="197"/>
      <c r="H2514" s="197"/>
      <c r="I2514" s="197"/>
      <c r="J2514" s="197"/>
      <c r="K2514" s="197"/>
      <c r="L2514" s="197"/>
      <c r="M2514" s="197"/>
      <c r="N2514" s="197"/>
      <c r="O2514" s="197"/>
      <c r="P2514" s="212"/>
    </row>
    <row r="2515" spans="3:16" x14ac:dyDescent="0.2">
      <c r="C2515" s="197"/>
      <c r="D2515" s="197"/>
      <c r="E2515" s="197"/>
      <c r="F2515" s="197"/>
      <c r="G2515" s="197"/>
      <c r="H2515" s="197"/>
      <c r="I2515" s="197"/>
      <c r="J2515" s="197"/>
      <c r="K2515" s="197"/>
      <c r="L2515" s="197"/>
      <c r="M2515" s="197"/>
      <c r="N2515" s="197"/>
      <c r="O2515" s="197"/>
      <c r="P2515" s="212"/>
    </row>
    <row r="2516" spans="3:16" x14ac:dyDescent="0.2">
      <c r="C2516" s="197"/>
      <c r="D2516" s="197"/>
      <c r="E2516" s="197"/>
      <c r="F2516" s="197"/>
      <c r="G2516" s="197"/>
      <c r="H2516" s="197"/>
      <c r="I2516" s="197"/>
      <c r="J2516" s="197"/>
      <c r="K2516" s="197"/>
      <c r="L2516" s="197"/>
      <c r="M2516" s="197"/>
      <c r="N2516" s="197"/>
      <c r="O2516" s="197"/>
      <c r="P2516" s="212"/>
    </row>
    <row r="2517" spans="3:16" x14ac:dyDescent="0.2">
      <c r="C2517" s="197"/>
      <c r="D2517" s="197"/>
      <c r="E2517" s="197"/>
      <c r="F2517" s="197"/>
      <c r="G2517" s="197"/>
      <c r="H2517" s="197"/>
      <c r="I2517" s="197"/>
      <c r="J2517" s="197"/>
      <c r="K2517" s="197"/>
      <c r="L2517" s="197"/>
      <c r="M2517" s="197"/>
      <c r="N2517" s="197"/>
      <c r="O2517" s="197"/>
      <c r="P2517" s="212"/>
    </row>
    <row r="2518" spans="3:16" x14ac:dyDescent="0.2">
      <c r="C2518" s="197"/>
      <c r="D2518" s="197"/>
      <c r="E2518" s="197"/>
      <c r="F2518" s="197"/>
      <c r="G2518" s="197"/>
      <c r="H2518" s="197"/>
      <c r="I2518" s="197"/>
      <c r="J2518" s="197"/>
      <c r="K2518" s="197"/>
      <c r="L2518" s="197"/>
      <c r="M2518" s="197"/>
      <c r="N2518" s="197"/>
      <c r="O2518" s="197"/>
      <c r="P2518" s="212"/>
    </row>
    <row r="2519" spans="3:16" x14ac:dyDescent="0.2">
      <c r="C2519" s="197"/>
      <c r="D2519" s="197"/>
      <c r="E2519" s="197"/>
      <c r="F2519" s="197"/>
      <c r="G2519" s="197"/>
      <c r="H2519" s="197"/>
      <c r="I2519" s="197"/>
      <c r="J2519" s="197"/>
      <c r="K2519" s="197"/>
      <c r="L2519" s="197"/>
      <c r="M2519" s="197"/>
      <c r="N2519" s="197"/>
      <c r="O2519" s="197"/>
      <c r="P2519" s="212"/>
    </row>
    <row r="2520" spans="3:16" x14ac:dyDescent="0.2">
      <c r="C2520" s="197"/>
      <c r="D2520" s="197"/>
      <c r="E2520" s="197"/>
      <c r="F2520" s="197"/>
      <c r="G2520" s="197"/>
      <c r="H2520" s="197"/>
      <c r="I2520" s="197"/>
      <c r="J2520" s="197"/>
      <c r="K2520" s="197"/>
      <c r="L2520" s="197"/>
      <c r="M2520" s="197"/>
      <c r="N2520" s="197"/>
      <c r="O2520" s="197"/>
      <c r="P2520" s="212"/>
    </row>
    <row r="2521" spans="3:16" x14ac:dyDescent="0.2">
      <c r="C2521" s="197"/>
      <c r="D2521" s="197"/>
      <c r="E2521" s="197"/>
      <c r="F2521" s="197"/>
      <c r="G2521" s="197"/>
      <c r="H2521" s="197"/>
      <c r="I2521" s="197"/>
      <c r="J2521" s="197"/>
      <c r="K2521" s="197"/>
      <c r="L2521" s="197"/>
      <c r="M2521" s="197"/>
      <c r="N2521" s="197"/>
      <c r="O2521" s="197"/>
      <c r="P2521" s="212"/>
    </row>
    <row r="2522" spans="3:16" x14ac:dyDescent="0.2">
      <c r="C2522" s="197"/>
      <c r="D2522" s="197"/>
      <c r="E2522" s="197"/>
      <c r="F2522" s="197"/>
      <c r="G2522" s="197"/>
      <c r="H2522" s="197"/>
      <c r="I2522" s="197"/>
      <c r="J2522" s="197"/>
      <c r="K2522" s="197"/>
      <c r="L2522" s="197"/>
      <c r="M2522" s="197"/>
      <c r="N2522" s="197"/>
      <c r="O2522" s="197"/>
      <c r="P2522" s="212"/>
    </row>
    <row r="2523" spans="3:16" x14ac:dyDescent="0.2">
      <c r="C2523" s="197"/>
      <c r="D2523" s="197"/>
      <c r="E2523" s="197"/>
      <c r="F2523" s="197"/>
      <c r="G2523" s="197"/>
      <c r="H2523" s="197"/>
      <c r="I2523" s="197"/>
      <c r="J2523" s="197"/>
      <c r="K2523" s="197"/>
      <c r="L2523" s="197"/>
      <c r="M2523" s="197"/>
      <c r="N2523" s="197"/>
      <c r="O2523" s="197"/>
      <c r="P2523" s="212"/>
    </row>
    <row r="2524" spans="3:16" x14ac:dyDescent="0.2">
      <c r="C2524" s="197"/>
      <c r="D2524" s="197"/>
      <c r="E2524" s="197"/>
      <c r="F2524" s="197"/>
      <c r="G2524" s="197"/>
      <c r="H2524" s="197"/>
      <c r="I2524" s="197"/>
      <c r="J2524" s="197"/>
      <c r="K2524" s="197"/>
      <c r="L2524" s="197"/>
      <c r="M2524" s="197"/>
      <c r="N2524" s="197"/>
      <c r="O2524" s="197"/>
      <c r="P2524" s="212"/>
    </row>
    <row r="2525" spans="3:16" x14ac:dyDescent="0.2">
      <c r="C2525" s="197"/>
      <c r="D2525" s="197"/>
      <c r="E2525" s="197"/>
      <c r="F2525" s="197"/>
      <c r="G2525" s="197"/>
      <c r="H2525" s="197"/>
      <c r="I2525" s="197"/>
      <c r="J2525" s="197"/>
      <c r="K2525" s="197"/>
      <c r="L2525" s="197"/>
      <c r="M2525" s="197"/>
      <c r="N2525" s="197"/>
      <c r="O2525" s="197"/>
      <c r="P2525" s="212"/>
    </row>
    <row r="2526" spans="3:16" x14ac:dyDescent="0.2">
      <c r="C2526" s="197"/>
      <c r="D2526" s="197"/>
      <c r="E2526" s="197"/>
      <c r="F2526" s="197"/>
      <c r="G2526" s="197"/>
      <c r="H2526" s="197"/>
      <c r="I2526" s="197"/>
      <c r="J2526" s="197"/>
      <c r="K2526" s="197"/>
      <c r="L2526" s="197"/>
      <c r="M2526" s="197"/>
      <c r="N2526" s="197"/>
      <c r="O2526" s="197"/>
      <c r="P2526" s="212"/>
    </row>
    <row r="2527" spans="3:16" x14ac:dyDescent="0.2">
      <c r="C2527" s="197"/>
      <c r="D2527" s="197"/>
      <c r="E2527" s="197"/>
      <c r="F2527" s="197"/>
      <c r="G2527" s="197"/>
      <c r="H2527" s="197"/>
      <c r="I2527" s="197"/>
      <c r="J2527" s="197"/>
      <c r="K2527" s="197"/>
      <c r="L2527" s="197"/>
      <c r="M2527" s="197"/>
      <c r="N2527" s="197"/>
      <c r="O2527" s="197"/>
      <c r="P2527" s="212"/>
    </row>
    <row r="2528" spans="3:16" x14ac:dyDescent="0.2">
      <c r="C2528" s="197"/>
      <c r="D2528" s="197"/>
      <c r="E2528" s="197"/>
      <c r="F2528" s="197"/>
      <c r="G2528" s="197"/>
      <c r="H2528" s="197"/>
      <c r="I2528" s="197"/>
      <c r="J2528" s="197"/>
      <c r="K2528" s="197"/>
      <c r="L2528" s="197"/>
      <c r="M2528" s="197"/>
      <c r="N2528" s="197"/>
      <c r="O2528" s="197"/>
      <c r="P2528" s="212"/>
    </row>
    <row r="2529" spans="3:16" x14ac:dyDescent="0.2">
      <c r="C2529" s="197"/>
      <c r="D2529" s="197"/>
      <c r="E2529" s="197"/>
      <c r="F2529" s="197"/>
      <c r="G2529" s="197"/>
      <c r="H2529" s="197"/>
      <c r="I2529" s="197"/>
      <c r="J2529" s="197"/>
      <c r="K2529" s="197"/>
      <c r="L2529" s="197"/>
      <c r="M2529" s="197"/>
      <c r="N2529" s="197"/>
      <c r="O2529" s="197"/>
      <c r="P2529" s="212"/>
    </row>
    <row r="2530" spans="3:16" x14ac:dyDescent="0.2">
      <c r="C2530" s="197"/>
      <c r="D2530" s="197"/>
      <c r="E2530" s="197"/>
      <c r="F2530" s="197"/>
      <c r="G2530" s="197"/>
      <c r="H2530" s="197"/>
      <c r="I2530" s="197"/>
      <c r="J2530" s="197"/>
      <c r="K2530" s="197"/>
      <c r="L2530" s="197"/>
      <c r="M2530" s="197"/>
      <c r="N2530" s="197"/>
      <c r="O2530" s="197"/>
      <c r="P2530" s="212"/>
    </row>
    <row r="2531" spans="3:16" x14ac:dyDescent="0.2">
      <c r="C2531" s="197"/>
      <c r="D2531" s="197"/>
      <c r="E2531" s="197"/>
      <c r="F2531" s="197"/>
      <c r="G2531" s="197"/>
      <c r="H2531" s="197"/>
      <c r="I2531" s="197"/>
      <c r="J2531" s="197"/>
      <c r="K2531" s="197"/>
      <c r="L2531" s="197"/>
      <c r="M2531" s="197"/>
      <c r="N2531" s="197"/>
      <c r="O2531" s="197"/>
      <c r="P2531" s="212"/>
    </row>
    <row r="2532" spans="3:16" x14ac:dyDescent="0.2">
      <c r="C2532" s="197"/>
      <c r="D2532" s="197"/>
      <c r="E2532" s="197"/>
      <c r="F2532" s="197"/>
      <c r="G2532" s="197"/>
      <c r="H2532" s="197"/>
      <c r="I2532" s="197"/>
      <c r="J2532" s="197"/>
      <c r="K2532" s="197"/>
      <c r="L2532" s="197"/>
      <c r="M2532" s="197"/>
      <c r="N2532" s="197"/>
      <c r="O2532" s="197"/>
      <c r="P2532" s="212"/>
    </row>
    <row r="2533" spans="3:16" x14ac:dyDescent="0.2">
      <c r="C2533" s="197"/>
      <c r="D2533" s="197"/>
      <c r="E2533" s="197"/>
      <c r="F2533" s="197"/>
      <c r="G2533" s="197"/>
      <c r="H2533" s="197"/>
      <c r="I2533" s="197"/>
      <c r="J2533" s="197"/>
      <c r="K2533" s="197"/>
      <c r="L2533" s="197"/>
      <c r="M2533" s="197"/>
      <c r="N2533" s="197"/>
      <c r="O2533" s="197"/>
      <c r="P2533" s="212"/>
    </row>
    <row r="2534" spans="3:16" x14ac:dyDescent="0.2">
      <c r="C2534" s="197"/>
      <c r="D2534" s="197"/>
      <c r="E2534" s="197"/>
      <c r="F2534" s="197"/>
      <c r="G2534" s="197"/>
      <c r="H2534" s="197"/>
      <c r="I2534" s="197"/>
      <c r="J2534" s="197"/>
      <c r="K2534" s="197"/>
      <c r="L2534" s="197"/>
      <c r="M2534" s="197"/>
      <c r="N2534" s="197"/>
      <c r="O2534" s="197"/>
      <c r="P2534" s="212"/>
    </row>
    <row r="2535" spans="3:16" x14ac:dyDescent="0.2">
      <c r="C2535" s="197"/>
      <c r="D2535" s="197"/>
      <c r="E2535" s="197"/>
      <c r="F2535" s="197"/>
      <c r="G2535" s="197"/>
      <c r="H2535" s="197"/>
      <c r="I2535" s="197"/>
      <c r="J2535" s="197"/>
      <c r="K2535" s="197"/>
      <c r="L2535" s="197"/>
      <c r="M2535" s="197"/>
      <c r="N2535" s="197"/>
      <c r="O2535" s="197"/>
      <c r="P2535" s="212"/>
    </row>
    <row r="2536" spans="3:16" x14ac:dyDescent="0.2">
      <c r="C2536" s="197"/>
      <c r="D2536" s="197"/>
      <c r="E2536" s="197"/>
      <c r="F2536" s="197"/>
      <c r="G2536" s="197"/>
      <c r="H2536" s="197"/>
      <c r="I2536" s="197"/>
      <c r="J2536" s="197"/>
      <c r="K2536" s="197"/>
      <c r="L2536" s="197"/>
      <c r="M2536" s="197"/>
      <c r="N2536" s="197"/>
      <c r="O2536" s="197"/>
      <c r="P2536" s="212"/>
    </row>
    <row r="2537" spans="3:16" x14ac:dyDescent="0.2">
      <c r="C2537" s="197"/>
      <c r="D2537" s="197"/>
      <c r="E2537" s="197"/>
      <c r="F2537" s="197"/>
      <c r="G2537" s="197"/>
      <c r="H2537" s="197"/>
      <c r="I2537" s="197"/>
      <c r="J2537" s="197"/>
      <c r="K2537" s="197"/>
      <c r="L2537" s="197"/>
      <c r="M2537" s="197"/>
      <c r="N2537" s="197"/>
      <c r="O2537" s="197"/>
      <c r="P2537" s="212"/>
    </row>
    <row r="2538" spans="3:16" x14ac:dyDescent="0.2">
      <c r="C2538" s="197"/>
      <c r="D2538" s="197"/>
      <c r="E2538" s="197"/>
      <c r="F2538" s="197"/>
      <c r="G2538" s="197"/>
      <c r="H2538" s="197"/>
      <c r="I2538" s="197"/>
      <c r="J2538" s="197"/>
      <c r="K2538" s="197"/>
      <c r="L2538" s="197"/>
      <c r="M2538" s="197"/>
      <c r="N2538" s="197"/>
      <c r="O2538" s="197"/>
      <c r="P2538" s="212"/>
    </row>
    <row r="2539" spans="3:16" x14ac:dyDescent="0.2">
      <c r="C2539" s="197"/>
      <c r="D2539" s="197"/>
      <c r="E2539" s="197"/>
      <c r="F2539" s="197"/>
      <c r="G2539" s="197"/>
      <c r="H2539" s="197"/>
      <c r="I2539" s="197"/>
      <c r="J2539" s="197"/>
      <c r="K2539" s="197"/>
      <c r="L2539" s="197"/>
      <c r="M2539" s="197"/>
      <c r="N2539" s="197"/>
      <c r="O2539" s="197"/>
      <c r="P2539" s="212"/>
    </row>
    <row r="2540" spans="3:16" x14ac:dyDescent="0.2">
      <c r="C2540" s="197"/>
      <c r="D2540" s="197"/>
      <c r="E2540" s="197"/>
      <c r="F2540" s="197"/>
      <c r="G2540" s="197"/>
      <c r="H2540" s="197"/>
      <c r="I2540" s="197"/>
      <c r="J2540" s="197"/>
      <c r="K2540" s="197"/>
      <c r="L2540" s="197"/>
      <c r="M2540" s="197"/>
      <c r="N2540" s="197"/>
      <c r="O2540" s="197"/>
      <c r="P2540" s="212"/>
    </row>
    <row r="2541" spans="3:16" x14ac:dyDescent="0.2">
      <c r="C2541" s="197"/>
      <c r="D2541" s="197"/>
      <c r="E2541" s="197"/>
      <c r="F2541" s="197"/>
      <c r="G2541" s="197"/>
      <c r="H2541" s="197"/>
      <c r="I2541" s="197"/>
      <c r="J2541" s="197"/>
      <c r="K2541" s="197"/>
      <c r="L2541" s="197"/>
      <c r="M2541" s="197"/>
      <c r="N2541" s="197"/>
      <c r="O2541" s="197"/>
      <c r="P2541" s="212"/>
    </row>
    <row r="2542" spans="3:16" x14ac:dyDescent="0.2">
      <c r="C2542" s="197"/>
      <c r="D2542" s="197"/>
      <c r="E2542" s="197"/>
      <c r="F2542" s="197"/>
      <c r="G2542" s="197"/>
      <c r="H2542" s="197"/>
      <c r="I2542" s="197"/>
      <c r="J2542" s="197"/>
      <c r="K2542" s="197"/>
      <c r="L2542" s="197"/>
      <c r="M2542" s="197"/>
      <c r="N2542" s="197"/>
      <c r="O2542" s="197"/>
      <c r="P2542" s="212"/>
    </row>
    <row r="2543" spans="3:16" x14ac:dyDescent="0.2">
      <c r="C2543" s="197"/>
      <c r="D2543" s="197"/>
      <c r="E2543" s="197"/>
      <c r="F2543" s="197"/>
      <c r="G2543" s="197"/>
      <c r="H2543" s="197"/>
      <c r="I2543" s="197"/>
      <c r="J2543" s="197"/>
      <c r="K2543" s="197"/>
      <c r="L2543" s="197"/>
      <c r="M2543" s="197"/>
      <c r="N2543" s="197"/>
      <c r="O2543" s="197"/>
      <c r="P2543" s="212"/>
    </row>
    <row r="2544" spans="3:16" x14ac:dyDescent="0.2">
      <c r="C2544" s="197"/>
      <c r="D2544" s="197"/>
      <c r="E2544" s="197"/>
      <c r="F2544" s="197"/>
      <c r="G2544" s="197"/>
      <c r="H2544" s="197"/>
      <c r="I2544" s="197"/>
      <c r="J2544" s="197"/>
      <c r="K2544" s="197"/>
      <c r="L2544" s="197"/>
      <c r="M2544" s="197"/>
      <c r="N2544" s="197"/>
      <c r="O2544" s="197"/>
      <c r="P2544" s="212"/>
    </row>
    <row r="2545" spans="3:16" x14ac:dyDescent="0.2">
      <c r="C2545" s="197"/>
      <c r="D2545" s="197"/>
      <c r="E2545" s="197"/>
      <c r="F2545" s="197"/>
      <c r="G2545" s="197"/>
      <c r="H2545" s="197"/>
      <c r="I2545" s="197"/>
      <c r="J2545" s="197"/>
      <c r="K2545" s="197"/>
      <c r="L2545" s="197"/>
      <c r="M2545" s="197"/>
      <c r="N2545" s="197"/>
      <c r="O2545" s="197"/>
      <c r="P2545" s="212"/>
    </row>
    <row r="2546" spans="3:16" x14ac:dyDescent="0.2">
      <c r="C2546" s="197"/>
      <c r="D2546" s="197"/>
      <c r="E2546" s="197"/>
      <c r="F2546" s="197"/>
      <c r="G2546" s="197"/>
      <c r="H2546" s="197"/>
      <c r="I2546" s="197"/>
      <c r="J2546" s="197"/>
      <c r="K2546" s="197"/>
      <c r="L2546" s="197"/>
      <c r="M2546" s="197"/>
      <c r="N2546" s="197"/>
      <c r="O2546" s="197"/>
      <c r="P2546" s="212"/>
    </row>
    <row r="2547" spans="3:16" x14ac:dyDescent="0.2">
      <c r="C2547" s="197"/>
      <c r="D2547" s="197"/>
      <c r="E2547" s="197"/>
      <c r="F2547" s="197"/>
      <c r="G2547" s="197"/>
      <c r="H2547" s="197"/>
      <c r="I2547" s="197"/>
      <c r="J2547" s="197"/>
      <c r="K2547" s="197"/>
      <c r="L2547" s="197"/>
      <c r="M2547" s="197"/>
      <c r="N2547" s="197"/>
      <c r="O2547" s="197"/>
      <c r="P2547" s="212"/>
    </row>
    <row r="2548" spans="3:16" x14ac:dyDescent="0.2">
      <c r="C2548" s="197"/>
      <c r="D2548" s="197"/>
      <c r="E2548" s="197"/>
      <c r="F2548" s="197"/>
      <c r="G2548" s="197"/>
      <c r="H2548" s="197"/>
      <c r="I2548" s="197"/>
      <c r="J2548" s="197"/>
      <c r="K2548" s="197"/>
      <c r="L2548" s="197"/>
      <c r="M2548" s="197"/>
      <c r="N2548" s="197"/>
      <c r="O2548" s="197"/>
      <c r="P2548" s="212"/>
    </row>
    <row r="2549" spans="3:16" x14ac:dyDescent="0.2">
      <c r="C2549" s="197"/>
      <c r="D2549" s="197"/>
      <c r="E2549" s="197"/>
      <c r="F2549" s="197"/>
      <c r="G2549" s="197"/>
      <c r="H2549" s="197"/>
      <c r="I2549" s="197"/>
      <c r="J2549" s="197"/>
      <c r="K2549" s="197"/>
      <c r="L2549" s="197"/>
      <c r="M2549" s="197"/>
      <c r="N2549" s="197"/>
      <c r="O2549" s="197"/>
      <c r="P2549" s="212"/>
    </row>
    <row r="2550" spans="3:16" x14ac:dyDescent="0.2">
      <c r="C2550" s="197"/>
      <c r="D2550" s="197"/>
      <c r="E2550" s="197"/>
      <c r="F2550" s="197"/>
      <c r="G2550" s="197"/>
      <c r="H2550" s="197"/>
      <c r="I2550" s="197"/>
      <c r="J2550" s="197"/>
      <c r="K2550" s="197"/>
      <c r="L2550" s="197"/>
      <c r="M2550" s="197"/>
      <c r="N2550" s="197"/>
      <c r="O2550" s="197"/>
      <c r="P2550" s="212"/>
    </row>
    <row r="2551" spans="3:16" x14ac:dyDescent="0.2">
      <c r="C2551" s="197"/>
      <c r="D2551" s="197"/>
      <c r="E2551" s="197"/>
      <c r="F2551" s="197"/>
      <c r="G2551" s="197"/>
      <c r="H2551" s="197"/>
      <c r="I2551" s="197"/>
      <c r="J2551" s="197"/>
      <c r="K2551" s="197"/>
      <c r="L2551" s="197"/>
      <c r="M2551" s="197"/>
      <c r="N2551" s="197"/>
      <c r="O2551" s="197"/>
      <c r="P2551" s="212"/>
    </row>
    <row r="2552" spans="3:16" x14ac:dyDescent="0.2">
      <c r="C2552" s="197"/>
      <c r="D2552" s="197"/>
      <c r="E2552" s="197"/>
      <c r="F2552" s="197"/>
      <c r="G2552" s="197"/>
      <c r="H2552" s="197"/>
      <c r="I2552" s="197"/>
      <c r="J2552" s="197"/>
      <c r="K2552" s="197"/>
      <c r="L2552" s="197"/>
      <c r="M2552" s="197"/>
      <c r="N2552" s="197"/>
      <c r="O2552" s="197"/>
      <c r="P2552" s="212"/>
    </row>
    <row r="2553" spans="3:16" x14ac:dyDescent="0.2">
      <c r="C2553" s="197"/>
      <c r="D2553" s="197"/>
      <c r="E2553" s="197"/>
      <c r="F2553" s="197"/>
      <c r="G2553" s="197"/>
      <c r="H2553" s="197"/>
      <c r="I2553" s="197"/>
      <c r="J2553" s="197"/>
      <c r="K2553" s="197"/>
      <c r="L2553" s="197"/>
      <c r="M2553" s="197"/>
      <c r="N2553" s="197"/>
      <c r="O2553" s="197"/>
      <c r="P2553" s="212"/>
    </row>
    <row r="2554" spans="3:16" x14ac:dyDescent="0.2">
      <c r="C2554" s="197"/>
      <c r="D2554" s="197"/>
      <c r="E2554" s="197"/>
      <c r="F2554" s="197"/>
      <c r="G2554" s="197"/>
      <c r="H2554" s="197"/>
      <c r="I2554" s="197"/>
      <c r="J2554" s="197"/>
      <c r="K2554" s="197"/>
      <c r="L2554" s="197"/>
      <c r="M2554" s="197"/>
      <c r="N2554" s="197"/>
      <c r="O2554" s="197"/>
      <c r="P2554" s="212"/>
    </row>
    <row r="2555" spans="3:16" x14ac:dyDescent="0.2">
      <c r="C2555" s="197"/>
      <c r="D2555" s="197"/>
      <c r="E2555" s="197"/>
      <c r="F2555" s="197"/>
      <c r="G2555" s="197"/>
      <c r="H2555" s="197"/>
      <c r="I2555" s="197"/>
      <c r="J2555" s="197"/>
      <c r="K2555" s="197"/>
      <c r="L2555" s="197"/>
      <c r="M2555" s="197"/>
      <c r="N2555" s="197"/>
      <c r="O2555" s="197"/>
      <c r="P2555" s="212"/>
    </row>
    <row r="2556" spans="3:16" x14ac:dyDescent="0.2">
      <c r="C2556" s="197"/>
      <c r="D2556" s="197"/>
      <c r="E2556" s="197"/>
      <c r="F2556" s="197"/>
      <c r="G2556" s="197"/>
      <c r="H2556" s="197"/>
      <c r="I2556" s="197"/>
      <c r="J2556" s="197"/>
      <c r="K2556" s="197"/>
      <c r="L2556" s="197"/>
      <c r="M2556" s="197"/>
      <c r="N2556" s="197"/>
      <c r="O2556" s="197"/>
      <c r="P2556" s="212"/>
    </row>
    <row r="2557" spans="3:16" x14ac:dyDescent="0.2">
      <c r="C2557" s="197"/>
      <c r="D2557" s="197"/>
      <c r="E2557" s="197"/>
      <c r="F2557" s="197"/>
      <c r="G2557" s="197"/>
      <c r="H2557" s="197"/>
      <c r="I2557" s="197"/>
      <c r="J2557" s="197"/>
      <c r="K2557" s="197"/>
      <c r="L2557" s="197"/>
      <c r="M2557" s="197"/>
      <c r="N2557" s="197"/>
      <c r="O2557" s="197"/>
      <c r="P2557" s="212"/>
    </row>
    <row r="2558" spans="3:16" x14ac:dyDescent="0.2">
      <c r="C2558" s="197"/>
      <c r="D2558" s="197"/>
      <c r="E2558" s="197"/>
      <c r="F2558" s="197"/>
      <c r="G2558" s="197"/>
      <c r="H2558" s="197"/>
      <c r="I2558" s="197"/>
      <c r="J2558" s="197"/>
      <c r="K2558" s="197"/>
      <c r="L2558" s="197"/>
      <c r="M2558" s="197"/>
      <c r="N2558" s="197"/>
      <c r="O2558" s="197"/>
      <c r="P2558" s="212"/>
    </row>
    <row r="2559" spans="3:16" x14ac:dyDescent="0.2">
      <c r="C2559" s="197"/>
      <c r="D2559" s="197"/>
      <c r="E2559" s="197"/>
      <c r="F2559" s="197"/>
      <c r="G2559" s="197"/>
      <c r="H2559" s="197"/>
      <c r="I2559" s="197"/>
      <c r="J2559" s="197"/>
      <c r="K2559" s="197"/>
      <c r="L2559" s="197"/>
      <c r="M2559" s="197"/>
      <c r="N2559" s="197"/>
      <c r="O2559" s="197"/>
      <c r="P2559" s="212"/>
    </row>
    <row r="2560" spans="3:16" x14ac:dyDescent="0.2">
      <c r="C2560" s="197"/>
      <c r="D2560" s="197"/>
      <c r="E2560" s="197"/>
      <c r="F2560" s="197"/>
      <c r="G2560" s="197"/>
      <c r="H2560" s="197"/>
      <c r="I2560" s="197"/>
      <c r="J2560" s="197"/>
      <c r="K2560" s="197"/>
      <c r="L2560" s="197"/>
      <c r="M2560" s="197"/>
      <c r="N2560" s="197"/>
      <c r="O2560" s="197"/>
      <c r="P2560" s="212"/>
    </row>
    <row r="2561" spans="3:16" x14ac:dyDescent="0.2">
      <c r="C2561" s="197"/>
      <c r="D2561" s="197"/>
      <c r="E2561" s="197"/>
      <c r="F2561" s="197"/>
      <c r="G2561" s="197"/>
      <c r="H2561" s="197"/>
      <c r="I2561" s="197"/>
      <c r="J2561" s="197"/>
      <c r="K2561" s="197"/>
      <c r="L2561" s="197"/>
      <c r="M2561" s="197"/>
      <c r="N2561" s="197"/>
      <c r="O2561" s="197"/>
      <c r="P2561" s="212"/>
    </row>
    <row r="2562" spans="3:16" x14ac:dyDescent="0.2">
      <c r="C2562" s="197"/>
      <c r="D2562" s="197"/>
      <c r="E2562" s="197"/>
      <c r="F2562" s="197"/>
      <c r="G2562" s="197"/>
      <c r="H2562" s="197"/>
      <c r="I2562" s="197"/>
      <c r="J2562" s="197"/>
      <c r="K2562" s="197"/>
      <c r="L2562" s="197"/>
      <c r="M2562" s="197"/>
      <c r="N2562" s="197"/>
      <c r="O2562" s="197"/>
      <c r="P2562" s="212"/>
    </row>
    <row r="2563" spans="3:16" x14ac:dyDescent="0.2">
      <c r="C2563" s="197"/>
      <c r="D2563" s="197"/>
      <c r="E2563" s="197"/>
      <c r="F2563" s="197"/>
      <c r="G2563" s="197"/>
      <c r="H2563" s="197"/>
      <c r="I2563" s="197"/>
      <c r="J2563" s="197"/>
      <c r="K2563" s="197"/>
      <c r="L2563" s="197"/>
      <c r="M2563" s="197"/>
      <c r="N2563" s="197"/>
      <c r="O2563" s="197"/>
      <c r="P2563" s="212"/>
    </row>
    <row r="2564" spans="3:16" x14ac:dyDescent="0.2">
      <c r="C2564" s="197"/>
      <c r="D2564" s="197"/>
      <c r="E2564" s="197"/>
      <c r="F2564" s="197"/>
      <c r="G2564" s="197"/>
      <c r="H2564" s="197"/>
      <c r="I2564" s="197"/>
      <c r="J2564" s="197"/>
      <c r="K2564" s="197"/>
      <c r="L2564" s="197"/>
      <c r="M2564" s="197"/>
      <c r="N2564" s="197"/>
      <c r="O2564" s="197"/>
      <c r="P2564" s="212"/>
    </row>
    <row r="2565" spans="3:16" x14ac:dyDescent="0.2">
      <c r="C2565" s="197"/>
      <c r="D2565" s="197"/>
      <c r="E2565" s="197"/>
      <c r="F2565" s="197"/>
      <c r="G2565" s="197"/>
      <c r="H2565" s="197"/>
      <c r="I2565" s="197"/>
      <c r="J2565" s="197"/>
      <c r="K2565" s="197"/>
      <c r="L2565" s="197"/>
      <c r="M2565" s="197"/>
      <c r="N2565" s="197"/>
      <c r="O2565" s="197"/>
      <c r="P2565" s="212"/>
    </row>
    <row r="2566" spans="3:16" x14ac:dyDescent="0.2">
      <c r="C2566" s="197"/>
      <c r="D2566" s="197"/>
      <c r="E2566" s="197"/>
      <c r="F2566" s="197"/>
      <c r="G2566" s="197"/>
      <c r="H2566" s="197"/>
      <c r="I2566" s="197"/>
      <c r="J2566" s="197"/>
      <c r="K2566" s="197"/>
      <c r="L2566" s="197"/>
      <c r="M2566" s="197"/>
      <c r="N2566" s="197"/>
      <c r="O2566" s="197"/>
      <c r="P2566" s="212"/>
    </row>
    <row r="2567" spans="3:16" x14ac:dyDescent="0.2">
      <c r="C2567" s="197"/>
      <c r="D2567" s="197"/>
      <c r="E2567" s="197"/>
      <c r="F2567" s="197"/>
      <c r="G2567" s="197"/>
      <c r="H2567" s="197"/>
      <c r="I2567" s="197"/>
      <c r="J2567" s="197"/>
      <c r="K2567" s="197"/>
      <c r="L2567" s="197"/>
      <c r="M2567" s="197"/>
      <c r="N2567" s="197"/>
      <c r="O2567" s="197"/>
      <c r="P2567" s="212"/>
    </row>
    <row r="2568" spans="3:16" x14ac:dyDescent="0.2">
      <c r="C2568" s="197"/>
      <c r="D2568" s="197"/>
      <c r="E2568" s="197"/>
      <c r="F2568" s="197"/>
      <c r="G2568" s="197"/>
      <c r="H2568" s="197"/>
      <c r="I2568" s="197"/>
      <c r="J2568" s="197"/>
      <c r="K2568" s="197"/>
      <c r="L2568" s="197"/>
      <c r="M2568" s="197"/>
      <c r="N2568" s="197"/>
      <c r="O2568" s="197"/>
      <c r="P2568" s="212"/>
    </row>
    <row r="2569" spans="3:16" x14ac:dyDescent="0.2">
      <c r="C2569" s="197"/>
      <c r="D2569" s="197"/>
      <c r="E2569" s="197"/>
      <c r="F2569" s="197"/>
      <c r="G2569" s="197"/>
      <c r="H2569" s="197"/>
      <c r="I2569" s="197"/>
      <c r="J2569" s="197"/>
      <c r="K2569" s="197"/>
      <c r="L2569" s="197"/>
      <c r="M2569" s="197"/>
      <c r="N2569" s="197"/>
      <c r="O2569" s="197"/>
      <c r="P2569" s="212"/>
    </row>
    <row r="2570" spans="3:16" x14ac:dyDescent="0.2">
      <c r="C2570" s="197"/>
      <c r="D2570" s="197"/>
      <c r="E2570" s="197"/>
      <c r="F2570" s="197"/>
      <c r="G2570" s="197"/>
      <c r="H2570" s="197"/>
      <c r="I2570" s="197"/>
      <c r="J2570" s="197"/>
      <c r="K2570" s="197"/>
      <c r="L2570" s="197"/>
      <c r="M2570" s="197"/>
      <c r="N2570" s="197"/>
      <c r="O2570" s="197"/>
      <c r="P2570" s="212"/>
    </row>
    <row r="2571" spans="3:16" x14ac:dyDescent="0.2">
      <c r="C2571" s="197"/>
      <c r="D2571" s="197"/>
      <c r="E2571" s="197"/>
      <c r="F2571" s="197"/>
      <c r="G2571" s="197"/>
      <c r="H2571" s="197"/>
      <c r="I2571" s="197"/>
      <c r="J2571" s="197"/>
      <c r="K2571" s="197"/>
      <c r="L2571" s="197"/>
      <c r="M2571" s="197"/>
      <c r="N2571" s="197"/>
      <c r="O2571" s="197"/>
      <c r="P2571" s="212"/>
    </row>
    <row r="2572" spans="3:16" x14ac:dyDescent="0.2">
      <c r="C2572" s="197"/>
      <c r="D2572" s="197"/>
      <c r="E2572" s="197"/>
      <c r="F2572" s="197"/>
      <c r="G2572" s="197"/>
      <c r="H2572" s="197"/>
      <c r="I2572" s="197"/>
      <c r="J2572" s="197"/>
      <c r="K2572" s="197"/>
      <c r="L2572" s="197"/>
      <c r="M2572" s="197"/>
      <c r="N2572" s="197"/>
      <c r="O2572" s="197"/>
      <c r="P2572" s="212"/>
    </row>
    <row r="2573" spans="3:16" x14ac:dyDescent="0.2">
      <c r="C2573" s="197"/>
      <c r="D2573" s="197"/>
      <c r="E2573" s="197"/>
      <c r="F2573" s="197"/>
      <c r="G2573" s="197"/>
      <c r="H2573" s="197"/>
      <c r="I2573" s="197"/>
      <c r="J2573" s="197"/>
      <c r="K2573" s="197"/>
      <c r="L2573" s="197"/>
      <c r="M2573" s="197"/>
      <c r="N2573" s="197"/>
      <c r="O2573" s="197"/>
      <c r="P2573" s="212"/>
    </row>
    <row r="2574" spans="3:16" x14ac:dyDescent="0.2">
      <c r="C2574" s="197"/>
      <c r="D2574" s="197"/>
      <c r="E2574" s="197"/>
      <c r="F2574" s="197"/>
      <c r="G2574" s="197"/>
      <c r="H2574" s="197"/>
      <c r="I2574" s="197"/>
      <c r="J2574" s="197"/>
      <c r="K2574" s="197"/>
      <c r="L2574" s="197"/>
      <c r="M2574" s="197"/>
      <c r="N2574" s="197"/>
      <c r="O2574" s="197"/>
      <c r="P2574" s="212"/>
    </row>
    <row r="2575" spans="3:16" x14ac:dyDescent="0.2">
      <c r="C2575" s="197"/>
      <c r="D2575" s="197"/>
      <c r="E2575" s="197"/>
      <c r="F2575" s="197"/>
      <c r="G2575" s="197"/>
      <c r="H2575" s="197"/>
      <c r="I2575" s="197"/>
      <c r="J2575" s="197"/>
      <c r="K2575" s="197"/>
      <c r="L2575" s="197"/>
      <c r="M2575" s="197"/>
      <c r="N2575" s="197"/>
      <c r="O2575" s="197"/>
      <c r="P2575" s="212"/>
    </row>
    <row r="2576" spans="3:16" x14ac:dyDescent="0.2">
      <c r="C2576" s="197"/>
      <c r="D2576" s="197"/>
      <c r="E2576" s="197"/>
      <c r="F2576" s="197"/>
      <c r="G2576" s="197"/>
      <c r="H2576" s="197"/>
      <c r="I2576" s="197"/>
      <c r="J2576" s="197"/>
      <c r="K2576" s="197"/>
      <c r="L2576" s="197"/>
      <c r="M2576" s="197"/>
      <c r="N2576" s="197"/>
      <c r="O2576" s="197"/>
      <c r="P2576" s="212"/>
    </row>
    <row r="2577" spans="3:16" x14ac:dyDescent="0.2">
      <c r="C2577" s="197"/>
      <c r="D2577" s="197"/>
      <c r="E2577" s="197"/>
      <c r="F2577" s="197"/>
      <c r="G2577" s="197"/>
      <c r="H2577" s="197"/>
      <c r="I2577" s="197"/>
      <c r="J2577" s="197"/>
      <c r="K2577" s="197"/>
      <c r="L2577" s="197"/>
      <c r="M2577" s="197"/>
      <c r="N2577" s="197"/>
      <c r="O2577" s="197"/>
      <c r="P2577" s="212"/>
    </row>
    <row r="2578" spans="3:16" x14ac:dyDescent="0.2">
      <c r="C2578" s="197"/>
      <c r="D2578" s="197"/>
      <c r="E2578" s="197"/>
      <c r="F2578" s="197"/>
      <c r="G2578" s="197"/>
      <c r="H2578" s="197"/>
      <c r="I2578" s="197"/>
      <c r="J2578" s="197"/>
      <c r="K2578" s="197"/>
      <c r="L2578" s="197"/>
      <c r="M2578" s="197"/>
      <c r="N2578" s="197"/>
      <c r="O2578" s="197"/>
      <c r="P2578" s="212"/>
    </row>
    <row r="2579" spans="3:16" x14ac:dyDescent="0.2">
      <c r="C2579" s="197"/>
      <c r="D2579" s="197"/>
      <c r="E2579" s="197"/>
      <c r="F2579" s="197"/>
      <c r="G2579" s="197"/>
      <c r="H2579" s="197"/>
      <c r="I2579" s="197"/>
      <c r="J2579" s="197"/>
      <c r="K2579" s="197"/>
      <c r="L2579" s="197"/>
      <c r="M2579" s="197"/>
      <c r="N2579" s="197"/>
      <c r="O2579" s="197"/>
      <c r="P2579" s="212"/>
    </row>
    <row r="2580" spans="3:16" x14ac:dyDescent="0.2">
      <c r="C2580" s="197"/>
      <c r="D2580" s="197"/>
      <c r="E2580" s="197"/>
      <c r="F2580" s="197"/>
      <c r="G2580" s="197"/>
      <c r="H2580" s="197"/>
      <c r="I2580" s="197"/>
      <c r="J2580" s="197"/>
      <c r="K2580" s="197"/>
      <c r="L2580" s="197"/>
      <c r="M2580" s="197"/>
      <c r="N2580" s="197"/>
      <c r="O2580" s="197"/>
      <c r="P2580" s="212"/>
    </row>
    <row r="2581" spans="3:16" x14ac:dyDescent="0.2">
      <c r="C2581" s="197"/>
      <c r="D2581" s="197"/>
      <c r="E2581" s="197"/>
      <c r="F2581" s="197"/>
      <c r="G2581" s="197"/>
      <c r="H2581" s="197"/>
      <c r="I2581" s="197"/>
      <c r="J2581" s="197"/>
      <c r="K2581" s="197"/>
      <c r="L2581" s="197"/>
      <c r="M2581" s="197"/>
      <c r="N2581" s="197"/>
      <c r="O2581" s="197"/>
      <c r="P2581" s="212"/>
    </row>
    <row r="2582" spans="3:16" x14ac:dyDescent="0.2">
      <c r="C2582" s="197"/>
      <c r="D2582" s="197"/>
      <c r="E2582" s="197"/>
      <c r="F2582" s="197"/>
      <c r="G2582" s="197"/>
      <c r="H2582" s="197"/>
      <c r="I2582" s="197"/>
      <c r="J2582" s="197"/>
      <c r="K2582" s="197"/>
      <c r="L2582" s="197"/>
      <c r="M2582" s="197"/>
      <c r="N2582" s="197"/>
      <c r="O2582" s="197"/>
      <c r="P2582" s="212"/>
    </row>
    <row r="2583" spans="3:16" x14ac:dyDescent="0.2">
      <c r="C2583" s="197"/>
      <c r="D2583" s="197"/>
      <c r="E2583" s="197"/>
      <c r="F2583" s="197"/>
      <c r="G2583" s="197"/>
      <c r="H2583" s="197"/>
      <c r="I2583" s="197"/>
      <c r="J2583" s="197"/>
      <c r="K2583" s="197"/>
      <c r="L2583" s="197"/>
      <c r="M2583" s="197"/>
      <c r="N2583" s="197"/>
      <c r="O2583" s="197"/>
      <c r="P2583" s="212"/>
    </row>
    <row r="2584" spans="3:16" x14ac:dyDescent="0.2">
      <c r="C2584" s="197"/>
      <c r="D2584" s="197"/>
      <c r="E2584" s="197"/>
      <c r="F2584" s="197"/>
      <c r="G2584" s="197"/>
      <c r="H2584" s="197"/>
      <c r="I2584" s="197"/>
      <c r="J2584" s="197"/>
      <c r="K2584" s="197"/>
      <c r="L2584" s="197"/>
      <c r="M2584" s="197"/>
      <c r="N2584" s="197"/>
      <c r="O2584" s="197"/>
      <c r="P2584" s="212"/>
    </row>
    <row r="2585" spans="3:16" x14ac:dyDescent="0.2">
      <c r="C2585" s="197"/>
      <c r="D2585" s="197"/>
      <c r="E2585" s="197"/>
      <c r="F2585" s="197"/>
      <c r="G2585" s="197"/>
      <c r="H2585" s="197"/>
      <c r="I2585" s="197"/>
      <c r="J2585" s="197"/>
      <c r="K2585" s="197"/>
      <c r="L2585" s="197"/>
      <c r="M2585" s="197"/>
      <c r="N2585" s="197"/>
      <c r="O2585" s="197"/>
      <c r="P2585" s="212"/>
    </row>
    <row r="2586" spans="3:16" x14ac:dyDescent="0.2">
      <c r="C2586" s="197"/>
      <c r="D2586" s="197"/>
      <c r="E2586" s="197"/>
      <c r="F2586" s="197"/>
      <c r="G2586" s="197"/>
      <c r="H2586" s="197"/>
      <c r="I2586" s="197"/>
      <c r="J2586" s="197"/>
      <c r="K2586" s="197"/>
      <c r="L2586" s="197"/>
      <c r="M2586" s="197"/>
      <c r="N2586" s="197"/>
      <c r="O2586" s="197"/>
      <c r="P2586" s="212"/>
    </row>
    <row r="2587" spans="3:16" x14ac:dyDescent="0.2">
      <c r="C2587" s="197"/>
      <c r="D2587" s="197"/>
      <c r="E2587" s="197"/>
      <c r="F2587" s="197"/>
      <c r="G2587" s="197"/>
      <c r="H2587" s="197"/>
      <c r="I2587" s="197"/>
      <c r="J2587" s="197"/>
      <c r="K2587" s="197"/>
      <c r="L2587" s="197"/>
      <c r="M2587" s="197"/>
      <c r="N2587" s="197"/>
      <c r="O2587" s="197"/>
      <c r="P2587" s="212"/>
    </row>
    <row r="2588" spans="3:16" x14ac:dyDescent="0.2">
      <c r="C2588" s="197"/>
      <c r="D2588" s="197"/>
      <c r="E2588" s="197"/>
      <c r="F2588" s="197"/>
      <c r="G2588" s="197"/>
      <c r="H2588" s="197"/>
      <c r="I2588" s="197"/>
      <c r="J2588" s="197"/>
      <c r="K2588" s="197"/>
      <c r="L2588" s="197"/>
      <c r="M2588" s="197"/>
      <c r="N2588" s="197"/>
      <c r="O2588" s="197"/>
      <c r="P2588" s="212"/>
    </row>
    <row r="2589" spans="3:16" x14ac:dyDescent="0.2">
      <c r="C2589" s="197"/>
      <c r="D2589" s="197"/>
      <c r="E2589" s="197"/>
      <c r="F2589" s="197"/>
      <c r="G2589" s="197"/>
      <c r="H2589" s="197"/>
      <c r="I2589" s="197"/>
      <c r="J2589" s="197"/>
      <c r="K2589" s="197"/>
      <c r="L2589" s="197"/>
      <c r="M2589" s="197"/>
      <c r="N2589" s="197"/>
      <c r="O2589" s="197"/>
      <c r="P2589" s="212"/>
    </row>
    <row r="2590" spans="3:16" x14ac:dyDescent="0.2">
      <c r="C2590" s="197"/>
      <c r="D2590" s="197"/>
      <c r="E2590" s="197"/>
      <c r="F2590" s="197"/>
      <c r="G2590" s="197"/>
      <c r="H2590" s="197"/>
      <c r="I2590" s="197"/>
      <c r="J2590" s="197"/>
      <c r="K2590" s="197"/>
      <c r="L2590" s="197"/>
      <c r="M2590" s="197"/>
      <c r="N2590" s="197"/>
      <c r="O2590" s="197"/>
      <c r="P2590" s="212"/>
    </row>
    <row r="2591" spans="3:16" x14ac:dyDescent="0.2">
      <c r="C2591" s="197"/>
      <c r="D2591" s="197"/>
      <c r="E2591" s="197"/>
      <c r="F2591" s="197"/>
      <c r="G2591" s="197"/>
      <c r="H2591" s="197"/>
      <c r="I2591" s="197"/>
      <c r="J2591" s="197"/>
      <c r="K2591" s="197"/>
      <c r="L2591" s="197"/>
      <c r="M2591" s="197"/>
      <c r="N2591" s="197"/>
      <c r="O2591" s="197"/>
      <c r="P2591" s="212"/>
    </row>
    <row r="2592" spans="3:16" x14ac:dyDescent="0.2">
      <c r="C2592" s="197"/>
      <c r="D2592" s="197"/>
      <c r="E2592" s="197"/>
      <c r="F2592" s="197"/>
      <c r="G2592" s="197"/>
      <c r="H2592" s="197"/>
      <c r="I2592" s="197"/>
      <c r="J2592" s="197"/>
      <c r="K2592" s="197"/>
      <c r="L2592" s="197"/>
      <c r="M2592" s="197"/>
      <c r="N2592" s="197"/>
      <c r="O2592" s="197"/>
      <c r="P2592" s="212"/>
    </row>
    <row r="2593" spans="3:16" x14ac:dyDescent="0.2">
      <c r="C2593" s="197"/>
      <c r="D2593" s="197"/>
      <c r="E2593" s="197"/>
      <c r="F2593" s="197"/>
      <c r="G2593" s="197"/>
      <c r="H2593" s="197"/>
      <c r="I2593" s="197"/>
      <c r="J2593" s="197"/>
      <c r="K2593" s="197"/>
      <c r="L2593" s="197"/>
      <c r="M2593" s="197"/>
      <c r="N2593" s="197"/>
      <c r="O2593" s="197"/>
      <c r="P2593" s="212"/>
    </row>
    <row r="2594" spans="3:16" x14ac:dyDescent="0.2">
      <c r="C2594" s="197"/>
      <c r="D2594" s="197"/>
      <c r="E2594" s="197"/>
      <c r="F2594" s="197"/>
      <c r="G2594" s="197"/>
      <c r="H2594" s="197"/>
      <c r="I2594" s="197"/>
      <c r="J2594" s="197"/>
      <c r="K2594" s="197"/>
      <c r="L2594" s="197"/>
      <c r="M2594" s="197"/>
      <c r="N2594" s="197"/>
      <c r="O2594" s="197"/>
      <c r="P2594" s="212"/>
    </row>
    <row r="2595" spans="3:16" x14ac:dyDescent="0.2">
      <c r="C2595" s="197"/>
      <c r="D2595" s="197"/>
      <c r="E2595" s="197"/>
      <c r="F2595" s="197"/>
      <c r="G2595" s="197"/>
      <c r="H2595" s="197"/>
      <c r="I2595" s="197"/>
      <c r="J2595" s="197"/>
      <c r="K2595" s="197"/>
      <c r="L2595" s="197"/>
      <c r="M2595" s="197"/>
      <c r="N2595" s="197"/>
      <c r="O2595" s="197"/>
      <c r="P2595" s="212"/>
    </row>
    <row r="2596" spans="3:16" x14ac:dyDescent="0.2">
      <c r="C2596" s="197"/>
      <c r="D2596" s="197"/>
      <c r="E2596" s="197"/>
      <c r="F2596" s="197"/>
      <c r="G2596" s="197"/>
      <c r="H2596" s="197"/>
      <c r="I2596" s="197"/>
      <c r="J2596" s="197"/>
      <c r="K2596" s="197"/>
      <c r="L2596" s="197"/>
      <c r="M2596" s="197"/>
      <c r="N2596" s="197"/>
      <c r="O2596" s="197"/>
      <c r="P2596" s="212"/>
    </row>
    <row r="2597" spans="3:16" x14ac:dyDescent="0.2">
      <c r="C2597" s="197"/>
      <c r="D2597" s="197"/>
      <c r="E2597" s="197"/>
      <c r="F2597" s="197"/>
      <c r="G2597" s="197"/>
      <c r="H2597" s="197"/>
      <c r="I2597" s="197"/>
      <c r="J2597" s="197"/>
      <c r="K2597" s="197"/>
      <c r="L2597" s="197"/>
      <c r="M2597" s="197"/>
      <c r="N2597" s="197"/>
      <c r="O2597" s="197"/>
      <c r="P2597" s="212"/>
    </row>
    <row r="2598" spans="3:16" x14ac:dyDescent="0.2">
      <c r="C2598" s="197"/>
      <c r="D2598" s="197"/>
      <c r="E2598" s="197"/>
      <c r="F2598" s="197"/>
      <c r="G2598" s="197"/>
      <c r="H2598" s="197"/>
      <c r="I2598" s="197"/>
      <c r="J2598" s="197"/>
      <c r="K2598" s="197"/>
      <c r="L2598" s="197"/>
      <c r="M2598" s="197"/>
      <c r="N2598" s="197"/>
      <c r="O2598" s="197"/>
      <c r="P2598" s="212"/>
    </row>
    <row r="2599" spans="3:16" x14ac:dyDescent="0.2">
      <c r="C2599" s="197"/>
      <c r="D2599" s="197"/>
      <c r="E2599" s="197"/>
      <c r="F2599" s="197"/>
      <c r="G2599" s="197"/>
      <c r="H2599" s="197"/>
      <c r="I2599" s="197"/>
      <c r="J2599" s="197"/>
      <c r="K2599" s="197"/>
      <c r="L2599" s="197"/>
      <c r="M2599" s="197"/>
      <c r="N2599" s="197"/>
      <c r="O2599" s="197"/>
      <c r="P2599" s="212"/>
    </row>
    <row r="2600" spans="3:16" x14ac:dyDescent="0.2">
      <c r="C2600" s="197"/>
      <c r="D2600" s="197"/>
      <c r="E2600" s="197"/>
      <c r="F2600" s="197"/>
      <c r="G2600" s="197"/>
      <c r="H2600" s="197"/>
      <c r="I2600" s="197"/>
      <c r="J2600" s="197"/>
      <c r="K2600" s="197"/>
      <c r="L2600" s="197"/>
      <c r="M2600" s="197"/>
      <c r="N2600" s="197"/>
      <c r="O2600" s="197"/>
      <c r="P2600" s="212"/>
    </row>
    <row r="2601" spans="3:16" x14ac:dyDescent="0.2">
      <c r="C2601" s="197"/>
      <c r="D2601" s="197"/>
      <c r="E2601" s="197"/>
      <c r="F2601" s="197"/>
      <c r="G2601" s="197"/>
      <c r="H2601" s="197"/>
      <c r="I2601" s="197"/>
      <c r="J2601" s="197"/>
      <c r="K2601" s="197"/>
      <c r="L2601" s="197"/>
      <c r="M2601" s="197"/>
      <c r="N2601" s="197"/>
      <c r="O2601" s="197"/>
      <c r="P2601" s="212"/>
    </row>
    <row r="2602" spans="3:16" x14ac:dyDescent="0.2">
      <c r="C2602" s="197"/>
      <c r="D2602" s="197"/>
      <c r="E2602" s="197"/>
      <c r="F2602" s="197"/>
      <c r="G2602" s="197"/>
      <c r="H2602" s="197"/>
      <c r="I2602" s="197"/>
      <c r="J2602" s="197"/>
      <c r="K2602" s="197"/>
      <c r="L2602" s="197"/>
      <c r="M2602" s="197"/>
      <c r="N2602" s="197"/>
      <c r="O2602" s="197"/>
      <c r="P2602" s="212"/>
    </row>
    <row r="2603" spans="3:16" x14ac:dyDescent="0.2">
      <c r="C2603" s="197"/>
      <c r="D2603" s="197"/>
      <c r="E2603" s="197"/>
      <c r="F2603" s="197"/>
      <c r="G2603" s="197"/>
      <c r="H2603" s="197"/>
      <c r="I2603" s="197"/>
      <c r="J2603" s="197"/>
      <c r="K2603" s="197"/>
      <c r="L2603" s="197"/>
      <c r="M2603" s="197"/>
      <c r="N2603" s="197"/>
      <c r="O2603" s="197"/>
      <c r="P2603" s="212"/>
    </row>
    <row r="2604" spans="3:16" x14ac:dyDescent="0.2">
      <c r="C2604" s="197"/>
      <c r="D2604" s="197"/>
      <c r="E2604" s="197"/>
      <c r="F2604" s="197"/>
      <c r="G2604" s="197"/>
      <c r="H2604" s="197"/>
      <c r="I2604" s="197"/>
      <c r="J2604" s="197"/>
      <c r="K2604" s="197"/>
      <c r="L2604" s="197"/>
      <c r="M2604" s="197"/>
      <c r="N2604" s="197"/>
      <c r="O2604" s="197"/>
      <c r="P2604" s="212"/>
    </row>
    <row r="2605" spans="3:16" x14ac:dyDescent="0.2">
      <c r="C2605" s="197"/>
      <c r="D2605" s="197"/>
      <c r="E2605" s="197"/>
      <c r="F2605" s="197"/>
      <c r="G2605" s="197"/>
      <c r="H2605" s="197"/>
      <c r="I2605" s="197"/>
      <c r="J2605" s="197"/>
      <c r="K2605" s="197"/>
      <c r="L2605" s="197"/>
      <c r="M2605" s="197"/>
      <c r="N2605" s="197"/>
      <c r="O2605" s="197"/>
      <c r="P2605" s="212"/>
    </row>
    <row r="2606" spans="3:16" x14ac:dyDescent="0.2">
      <c r="C2606" s="197"/>
      <c r="D2606" s="197"/>
      <c r="E2606" s="197"/>
      <c r="F2606" s="197"/>
      <c r="G2606" s="197"/>
      <c r="H2606" s="197"/>
      <c r="I2606" s="197"/>
      <c r="J2606" s="197"/>
      <c r="K2606" s="197"/>
      <c r="L2606" s="197"/>
      <c r="M2606" s="197"/>
      <c r="N2606" s="197"/>
      <c r="O2606" s="197"/>
      <c r="P2606" s="212"/>
    </row>
    <row r="2607" spans="3:16" x14ac:dyDescent="0.2">
      <c r="C2607" s="197"/>
      <c r="D2607" s="197"/>
      <c r="E2607" s="197"/>
      <c r="F2607" s="197"/>
      <c r="G2607" s="197"/>
      <c r="H2607" s="197"/>
      <c r="I2607" s="197"/>
      <c r="J2607" s="197"/>
      <c r="K2607" s="197"/>
      <c r="L2607" s="197"/>
      <c r="M2607" s="197"/>
      <c r="N2607" s="197"/>
      <c r="O2607" s="197"/>
      <c r="P2607" s="212"/>
    </row>
    <row r="2608" spans="3:16" x14ac:dyDescent="0.2">
      <c r="C2608" s="197"/>
      <c r="D2608" s="197"/>
      <c r="E2608" s="197"/>
      <c r="F2608" s="197"/>
      <c r="G2608" s="197"/>
      <c r="H2608" s="197"/>
      <c r="I2608" s="197"/>
      <c r="J2608" s="197"/>
      <c r="K2608" s="197"/>
      <c r="L2608" s="197"/>
      <c r="M2608" s="197"/>
      <c r="N2608" s="197"/>
      <c r="O2608" s="197"/>
      <c r="P2608" s="212"/>
    </row>
    <row r="2609" spans="3:16" x14ac:dyDescent="0.2">
      <c r="C2609" s="197"/>
      <c r="D2609" s="197"/>
      <c r="E2609" s="197"/>
      <c r="F2609" s="197"/>
      <c r="G2609" s="197"/>
      <c r="H2609" s="197"/>
      <c r="I2609" s="197"/>
      <c r="J2609" s="197"/>
      <c r="K2609" s="197"/>
      <c r="L2609" s="197"/>
      <c r="M2609" s="197"/>
      <c r="N2609" s="197"/>
      <c r="O2609" s="197"/>
      <c r="P2609" s="212"/>
    </row>
    <row r="2610" spans="3:16" x14ac:dyDescent="0.2">
      <c r="C2610" s="197"/>
      <c r="D2610" s="197"/>
      <c r="E2610" s="197"/>
      <c r="F2610" s="197"/>
      <c r="G2610" s="197"/>
      <c r="H2610" s="197"/>
      <c r="I2610" s="197"/>
      <c r="J2610" s="197"/>
      <c r="K2610" s="197"/>
      <c r="L2610" s="197"/>
      <c r="M2610" s="197"/>
      <c r="N2610" s="197"/>
      <c r="O2610" s="197"/>
      <c r="P2610" s="212"/>
    </row>
    <row r="2611" spans="3:16" x14ac:dyDescent="0.2">
      <c r="C2611" s="197"/>
      <c r="D2611" s="197"/>
      <c r="E2611" s="197"/>
      <c r="F2611" s="197"/>
      <c r="G2611" s="197"/>
      <c r="H2611" s="197"/>
      <c r="I2611" s="197"/>
      <c r="J2611" s="197"/>
      <c r="K2611" s="197"/>
      <c r="L2611" s="197"/>
      <c r="M2611" s="197"/>
      <c r="N2611" s="197"/>
      <c r="O2611" s="197"/>
      <c r="P2611" s="212"/>
    </row>
    <row r="2612" spans="3:16" x14ac:dyDescent="0.2">
      <c r="C2612" s="197"/>
      <c r="D2612" s="197"/>
      <c r="E2612" s="197"/>
      <c r="F2612" s="197"/>
      <c r="G2612" s="197"/>
      <c r="H2612" s="197"/>
      <c r="I2612" s="197"/>
      <c r="J2612" s="197"/>
      <c r="K2612" s="197"/>
      <c r="L2612" s="197"/>
      <c r="M2612" s="197"/>
      <c r="N2612" s="197"/>
      <c r="O2612" s="197"/>
      <c r="P2612" s="212"/>
    </row>
    <row r="2613" spans="3:16" x14ac:dyDescent="0.2">
      <c r="C2613" s="197"/>
      <c r="D2613" s="197"/>
      <c r="E2613" s="197"/>
      <c r="F2613" s="197"/>
      <c r="G2613" s="197"/>
      <c r="H2613" s="197"/>
      <c r="I2613" s="197"/>
      <c r="J2613" s="197"/>
      <c r="K2613" s="197"/>
      <c r="L2613" s="197"/>
      <c r="M2613" s="197"/>
      <c r="N2613" s="197"/>
      <c r="O2613" s="197"/>
      <c r="P2613" s="212"/>
    </row>
    <row r="2614" spans="3:16" x14ac:dyDescent="0.2">
      <c r="C2614" s="197"/>
      <c r="D2614" s="197"/>
      <c r="E2614" s="197"/>
      <c r="F2614" s="197"/>
      <c r="G2614" s="197"/>
      <c r="H2614" s="197"/>
      <c r="I2614" s="197"/>
      <c r="J2614" s="197"/>
      <c r="K2614" s="197"/>
      <c r="L2614" s="197"/>
      <c r="M2614" s="197"/>
      <c r="N2614" s="197"/>
      <c r="O2614" s="197"/>
      <c r="P2614" s="212"/>
    </row>
    <row r="2615" spans="3:16" x14ac:dyDescent="0.2">
      <c r="C2615" s="197"/>
      <c r="D2615" s="197"/>
      <c r="E2615" s="197"/>
      <c r="F2615" s="197"/>
      <c r="G2615" s="197"/>
      <c r="H2615" s="197"/>
      <c r="I2615" s="197"/>
      <c r="J2615" s="197"/>
      <c r="K2615" s="197"/>
      <c r="L2615" s="197"/>
      <c r="M2615" s="197"/>
      <c r="N2615" s="197"/>
      <c r="O2615" s="197"/>
      <c r="P2615" s="212"/>
    </row>
    <row r="2616" spans="3:16" x14ac:dyDescent="0.2">
      <c r="C2616" s="197"/>
      <c r="D2616" s="197"/>
      <c r="E2616" s="197"/>
      <c r="F2616" s="197"/>
      <c r="G2616" s="197"/>
      <c r="H2616" s="197"/>
      <c r="I2616" s="197"/>
      <c r="J2616" s="197"/>
      <c r="K2616" s="197"/>
      <c r="L2616" s="197"/>
      <c r="M2616" s="197"/>
      <c r="N2616" s="197"/>
      <c r="O2616" s="197"/>
      <c r="P2616" s="212"/>
    </row>
    <row r="2617" spans="3:16" x14ac:dyDescent="0.2">
      <c r="C2617" s="197"/>
      <c r="D2617" s="197"/>
      <c r="E2617" s="197"/>
      <c r="F2617" s="197"/>
      <c r="G2617" s="197"/>
      <c r="H2617" s="197"/>
      <c r="I2617" s="197"/>
      <c r="J2617" s="197"/>
      <c r="K2617" s="197"/>
      <c r="L2617" s="197"/>
      <c r="M2617" s="197"/>
      <c r="N2617" s="197"/>
      <c r="O2617" s="197"/>
      <c r="P2617" s="212"/>
    </row>
    <row r="2618" spans="3:16" x14ac:dyDescent="0.2">
      <c r="C2618" s="197"/>
      <c r="D2618" s="197"/>
      <c r="E2618" s="197"/>
      <c r="F2618" s="197"/>
      <c r="G2618" s="197"/>
      <c r="H2618" s="197"/>
      <c r="I2618" s="197"/>
      <c r="J2618" s="197"/>
      <c r="K2618" s="197"/>
      <c r="L2618" s="197"/>
      <c r="M2618" s="197"/>
      <c r="N2618" s="197"/>
      <c r="O2618" s="197"/>
      <c r="P2618" s="212"/>
    </row>
    <row r="2619" spans="3:16" x14ac:dyDescent="0.2">
      <c r="C2619" s="197"/>
      <c r="D2619" s="197"/>
      <c r="E2619" s="197"/>
      <c r="F2619" s="197"/>
      <c r="G2619" s="197"/>
      <c r="H2619" s="197"/>
      <c r="I2619" s="197"/>
      <c r="J2619" s="197"/>
      <c r="K2619" s="197"/>
      <c r="L2619" s="197"/>
      <c r="M2619" s="197"/>
      <c r="N2619" s="197"/>
      <c r="O2619" s="197"/>
      <c r="P2619" s="212"/>
    </row>
    <row r="2620" spans="3:16" x14ac:dyDescent="0.2">
      <c r="C2620" s="197"/>
      <c r="D2620" s="197"/>
      <c r="E2620" s="197"/>
      <c r="F2620" s="197"/>
      <c r="G2620" s="197"/>
      <c r="H2620" s="197"/>
      <c r="I2620" s="197"/>
      <c r="J2620" s="197"/>
      <c r="K2620" s="197"/>
      <c r="L2620" s="197"/>
      <c r="M2620" s="197"/>
      <c r="N2620" s="197"/>
      <c r="O2620" s="197"/>
      <c r="P2620" s="212"/>
    </row>
    <row r="2621" spans="3:16" x14ac:dyDescent="0.2">
      <c r="C2621" s="197"/>
      <c r="D2621" s="197"/>
      <c r="E2621" s="197"/>
      <c r="F2621" s="197"/>
      <c r="G2621" s="197"/>
      <c r="H2621" s="197"/>
      <c r="I2621" s="197"/>
      <c r="J2621" s="197"/>
      <c r="K2621" s="197"/>
      <c r="L2621" s="197"/>
      <c r="M2621" s="197"/>
      <c r="N2621" s="197"/>
      <c r="O2621" s="197"/>
      <c r="P2621" s="212"/>
    </row>
    <row r="2622" spans="3:16" x14ac:dyDescent="0.2">
      <c r="C2622" s="197"/>
      <c r="D2622" s="197"/>
      <c r="E2622" s="197"/>
      <c r="F2622" s="197"/>
      <c r="G2622" s="197"/>
      <c r="H2622" s="197"/>
      <c r="I2622" s="197"/>
      <c r="J2622" s="197"/>
      <c r="K2622" s="197"/>
      <c r="L2622" s="197"/>
      <c r="M2622" s="197"/>
      <c r="N2622" s="197"/>
      <c r="O2622" s="197"/>
      <c r="P2622" s="212"/>
    </row>
    <row r="2623" spans="3:16" x14ac:dyDescent="0.2">
      <c r="C2623" s="197"/>
      <c r="D2623" s="197"/>
      <c r="E2623" s="197"/>
      <c r="F2623" s="197"/>
      <c r="G2623" s="197"/>
      <c r="H2623" s="197"/>
      <c r="I2623" s="197"/>
      <c r="J2623" s="197"/>
      <c r="K2623" s="197"/>
      <c r="L2623" s="197"/>
      <c r="M2623" s="197"/>
      <c r="N2623" s="197"/>
      <c r="O2623" s="197"/>
      <c r="P2623" s="212"/>
    </row>
    <row r="2624" spans="3:16" x14ac:dyDescent="0.2">
      <c r="C2624" s="197"/>
      <c r="D2624" s="197"/>
      <c r="E2624" s="197"/>
      <c r="F2624" s="197"/>
      <c r="G2624" s="197"/>
      <c r="H2624" s="197"/>
      <c r="I2624" s="197"/>
      <c r="J2624" s="197"/>
      <c r="K2624" s="197"/>
      <c r="L2624" s="197"/>
      <c r="M2624" s="197"/>
      <c r="N2624" s="197"/>
      <c r="O2624" s="197"/>
      <c r="P2624" s="212"/>
    </row>
    <row r="2625" spans="3:16" x14ac:dyDescent="0.2">
      <c r="C2625" s="197"/>
      <c r="D2625" s="197"/>
      <c r="E2625" s="197"/>
      <c r="F2625" s="197"/>
      <c r="G2625" s="197"/>
      <c r="H2625" s="197"/>
      <c r="I2625" s="197"/>
      <c r="J2625" s="197"/>
      <c r="K2625" s="197"/>
      <c r="L2625" s="197"/>
      <c r="M2625" s="197"/>
      <c r="N2625" s="197"/>
      <c r="O2625" s="197"/>
      <c r="P2625" s="212"/>
    </row>
    <row r="2626" spans="3:16" x14ac:dyDescent="0.2">
      <c r="C2626" s="197"/>
      <c r="D2626" s="197"/>
      <c r="E2626" s="197"/>
      <c r="F2626" s="197"/>
      <c r="G2626" s="197"/>
      <c r="H2626" s="197"/>
      <c r="I2626" s="197"/>
      <c r="J2626" s="197"/>
      <c r="K2626" s="197"/>
      <c r="L2626" s="197"/>
      <c r="M2626" s="197"/>
      <c r="N2626" s="197"/>
      <c r="O2626" s="197"/>
      <c r="P2626" s="212"/>
    </row>
    <row r="2627" spans="3:16" x14ac:dyDescent="0.2">
      <c r="C2627" s="197"/>
      <c r="D2627" s="197"/>
      <c r="E2627" s="197"/>
      <c r="F2627" s="197"/>
      <c r="G2627" s="197"/>
      <c r="H2627" s="197"/>
      <c r="I2627" s="197"/>
      <c r="J2627" s="197"/>
      <c r="K2627" s="197"/>
      <c r="L2627" s="197"/>
      <c r="M2627" s="197"/>
      <c r="N2627" s="197"/>
      <c r="O2627" s="197"/>
      <c r="P2627" s="212"/>
    </row>
    <row r="2628" spans="3:16" x14ac:dyDescent="0.2">
      <c r="C2628" s="197"/>
      <c r="D2628" s="197"/>
      <c r="E2628" s="197"/>
      <c r="F2628" s="197"/>
      <c r="G2628" s="197"/>
      <c r="H2628" s="197"/>
      <c r="I2628" s="197"/>
      <c r="J2628" s="197"/>
      <c r="K2628" s="197"/>
      <c r="L2628" s="197"/>
      <c r="M2628" s="197"/>
      <c r="N2628" s="197"/>
      <c r="O2628" s="197"/>
      <c r="P2628" s="212"/>
    </row>
    <row r="2629" spans="3:16" x14ac:dyDescent="0.2">
      <c r="C2629" s="197"/>
      <c r="D2629" s="197"/>
      <c r="E2629" s="197"/>
      <c r="F2629" s="197"/>
      <c r="G2629" s="197"/>
      <c r="H2629" s="197"/>
      <c r="I2629" s="197"/>
      <c r="J2629" s="197"/>
      <c r="K2629" s="197"/>
      <c r="L2629" s="197"/>
      <c r="M2629" s="197"/>
      <c r="N2629" s="197"/>
      <c r="O2629" s="197"/>
      <c r="P2629" s="212"/>
    </row>
    <row r="2630" spans="3:16" x14ac:dyDescent="0.2">
      <c r="C2630" s="197"/>
      <c r="D2630" s="197"/>
      <c r="E2630" s="197"/>
      <c r="F2630" s="197"/>
      <c r="G2630" s="197"/>
      <c r="H2630" s="197"/>
      <c r="I2630" s="197"/>
      <c r="J2630" s="197"/>
      <c r="K2630" s="197"/>
      <c r="L2630" s="197"/>
      <c r="M2630" s="197"/>
      <c r="N2630" s="197"/>
      <c r="O2630" s="197"/>
      <c r="P2630" s="212"/>
    </row>
    <row r="2631" spans="3:16" x14ac:dyDescent="0.2">
      <c r="C2631" s="197"/>
      <c r="D2631" s="197"/>
      <c r="E2631" s="197"/>
      <c r="F2631" s="197"/>
      <c r="G2631" s="197"/>
      <c r="H2631" s="197"/>
      <c r="I2631" s="197"/>
      <c r="J2631" s="197"/>
      <c r="K2631" s="197"/>
      <c r="L2631" s="197"/>
      <c r="M2631" s="197"/>
      <c r="N2631" s="197"/>
      <c r="O2631" s="197"/>
      <c r="P2631" s="212"/>
    </row>
    <row r="2632" spans="3:16" x14ac:dyDescent="0.2">
      <c r="C2632" s="197"/>
      <c r="D2632" s="197"/>
      <c r="E2632" s="197"/>
      <c r="F2632" s="197"/>
      <c r="G2632" s="197"/>
      <c r="H2632" s="197"/>
      <c r="I2632" s="197"/>
      <c r="J2632" s="197"/>
      <c r="K2632" s="197"/>
      <c r="L2632" s="197"/>
      <c r="M2632" s="197"/>
      <c r="N2632" s="197"/>
      <c r="O2632" s="197"/>
      <c r="P2632" s="212"/>
    </row>
    <row r="2633" spans="3:16" x14ac:dyDescent="0.2">
      <c r="C2633" s="197"/>
      <c r="D2633" s="197"/>
      <c r="E2633" s="197"/>
      <c r="F2633" s="197"/>
      <c r="G2633" s="197"/>
      <c r="H2633" s="197"/>
      <c r="I2633" s="197"/>
      <c r="J2633" s="197"/>
      <c r="K2633" s="197"/>
      <c r="L2633" s="197"/>
      <c r="M2633" s="197"/>
      <c r="N2633" s="197"/>
      <c r="O2633" s="197"/>
      <c r="P2633" s="212"/>
    </row>
    <row r="2634" spans="3:16" x14ac:dyDescent="0.2">
      <c r="C2634" s="197"/>
      <c r="D2634" s="197"/>
      <c r="E2634" s="197"/>
      <c r="F2634" s="197"/>
      <c r="G2634" s="197"/>
      <c r="H2634" s="197"/>
      <c r="I2634" s="197"/>
      <c r="J2634" s="197"/>
      <c r="K2634" s="197"/>
      <c r="L2634" s="197"/>
      <c r="M2634" s="197"/>
      <c r="N2634" s="197"/>
      <c r="O2634" s="197"/>
      <c r="P2634" s="212"/>
    </row>
    <row r="2635" spans="3:16" x14ac:dyDescent="0.2">
      <c r="C2635" s="197"/>
      <c r="D2635" s="197"/>
      <c r="E2635" s="197"/>
      <c r="F2635" s="197"/>
      <c r="G2635" s="197"/>
      <c r="H2635" s="197"/>
      <c r="I2635" s="197"/>
      <c r="J2635" s="197"/>
      <c r="K2635" s="197"/>
      <c r="L2635" s="197"/>
      <c r="M2635" s="197"/>
      <c r="N2635" s="197"/>
      <c r="O2635" s="197"/>
      <c r="P2635" s="212"/>
    </row>
    <row r="2636" spans="3:16" x14ac:dyDescent="0.2">
      <c r="C2636" s="197"/>
      <c r="D2636" s="197"/>
      <c r="E2636" s="197"/>
      <c r="F2636" s="197"/>
      <c r="G2636" s="197"/>
      <c r="H2636" s="197"/>
      <c r="I2636" s="197"/>
      <c r="J2636" s="197"/>
      <c r="K2636" s="197"/>
      <c r="L2636" s="197"/>
      <c r="M2636" s="197"/>
      <c r="N2636" s="197"/>
      <c r="O2636" s="197"/>
      <c r="P2636" s="212"/>
    </row>
    <row r="2637" spans="3:16" x14ac:dyDescent="0.2">
      <c r="C2637" s="197"/>
      <c r="D2637" s="197"/>
      <c r="E2637" s="197"/>
      <c r="F2637" s="197"/>
      <c r="G2637" s="197"/>
      <c r="H2637" s="197"/>
      <c r="I2637" s="197"/>
      <c r="J2637" s="197"/>
      <c r="K2637" s="197"/>
      <c r="L2637" s="197"/>
      <c r="M2637" s="197"/>
      <c r="N2637" s="197"/>
      <c r="O2637" s="197"/>
      <c r="P2637" s="212"/>
    </row>
    <row r="2638" spans="3:16" x14ac:dyDescent="0.2">
      <c r="C2638" s="197"/>
      <c r="D2638" s="197"/>
      <c r="E2638" s="197"/>
      <c r="F2638" s="197"/>
      <c r="G2638" s="197"/>
      <c r="H2638" s="197"/>
      <c r="I2638" s="197"/>
      <c r="J2638" s="197"/>
      <c r="K2638" s="197"/>
      <c r="L2638" s="197"/>
      <c r="M2638" s="197"/>
      <c r="N2638" s="197"/>
      <c r="O2638" s="197"/>
      <c r="P2638" s="212"/>
    </row>
    <row r="2639" spans="3:16" x14ac:dyDescent="0.2">
      <c r="C2639" s="197"/>
      <c r="D2639" s="197"/>
      <c r="E2639" s="197"/>
      <c r="F2639" s="197"/>
      <c r="G2639" s="197"/>
      <c r="H2639" s="197"/>
      <c r="I2639" s="197"/>
      <c r="J2639" s="197"/>
      <c r="K2639" s="197"/>
      <c r="L2639" s="197"/>
      <c r="M2639" s="197"/>
      <c r="N2639" s="197"/>
      <c r="O2639" s="197"/>
      <c r="P2639" s="212"/>
    </row>
    <row r="2640" spans="3:16" x14ac:dyDescent="0.2">
      <c r="C2640" s="197"/>
      <c r="D2640" s="197"/>
      <c r="E2640" s="197"/>
      <c r="F2640" s="197"/>
      <c r="G2640" s="197"/>
      <c r="H2640" s="197"/>
      <c r="I2640" s="197"/>
      <c r="J2640" s="197"/>
      <c r="K2640" s="197"/>
      <c r="L2640" s="197"/>
      <c r="M2640" s="197"/>
      <c r="N2640" s="197"/>
      <c r="O2640" s="197"/>
      <c r="P2640" s="212"/>
    </row>
    <row r="2641" spans="3:16" x14ac:dyDescent="0.2">
      <c r="C2641" s="197"/>
      <c r="D2641" s="197"/>
      <c r="E2641" s="197"/>
      <c r="F2641" s="197"/>
      <c r="G2641" s="197"/>
      <c r="H2641" s="197"/>
      <c r="I2641" s="197"/>
      <c r="J2641" s="197"/>
      <c r="K2641" s="197"/>
      <c r="L2641" s="197"/>
      <c r="M2641" s="197"/>
      <c r="N2641" s="197"/>
      <c r="O2641" s="197"/>
      <c r="P2641" s="212"/>
    </row>
    <row r="2642" spans="3:16" x14ac:dyDescent="0.2">
      <c r="C2642" s="197"/>
      <c r="D2642" s="197"/>
      <c r="E2642" s="197"/>
      <c r="F2642" s="197"/>
      <c r="G2642" s="197"/>
      <c r="H2642" s="197"/>
      <c r="I2642" s="197"/>
      <c r="J2642" s="197"/>
      <c r="K2642" s="197"/>
      <c r="L2642" s="197"/>
      <c r="M2642" s="197"/>
      <c r="N2642" s="197"/>
      <c r="O2642" s="197"/>
      <c r="P2642" s="212"/>
    </row>
    <row r="2643" spans="3:16" x14ac:dyDescent="0.2">
      <c r="C2643" s="197"/>
      <c r="D2643" s="197"/>
      <c r="E2643" s="197"/>
      <c r="F2643" s="197"/>
      <c r="G2643" s="197"/>
      <c r="H2643" s="197"/>
      <c r="I2643" s="197"/>
      <c r="J2643" s="197"/>
      <c r="K2643" s="197"/>
      <c r="L2643" s="197"/>
      <c r="M2643" s="197"/>
      <c r="N2643" s="197"/>
      <c r="O2643" s="197"/>
      <c r="P2643" s="212"/>
    </row>
    <row r="2644" spans="3:16" x14ac:dyDescent="0.2">
      <c r="C2644" s="197"/>
      <c r="D2644" s="197"/>
      <c r="E2644" s="197"/>
      <c r="F2644" s="197"/>
      <c r="G2644" s="197"/>
      <c r="H2644" s="197"/>
      <c r="I2644" s="197"/>
      <c r="J2644" s="197"/>
      <c r="K2644" s="197"/>
      <c r="L2644" s="197"/>
      <c r="M2644" s="197"/>
      <c r="N2644" s="197"/>
      <c r="O2644" s="197"/>
      <c r="P2644" s="212"/>
    </row>
    <row r="2645" spans="3:16" x14ac:dyDescent="0.2">
      <c r="C2645" s="197"/>
      <c r="D2645" s="197"/>
      <c r="E2645" s="197"/>
      <c r="F2645" s="197"/>
      <c r="G2645" s="197"/>
      <c r="H2645" s="197"/>
      <c r="I2645" s="197"/>
      <c r="J2645" s="197"/>
      <c r="K2645" s="197"/>
      <c r="L2645" s="197"/>
      <c r="M2645" s="197"/>
      <c r="N2645" s="197"/>
      <c r="O2645" s="197"/>
      <c r="P2645" s="212"/>
    </row>
    <row r="2646" spans="3:16" x14ac:dyDescent="0.2">
      <c r="C2646" s="197"/>
      <c r="D2646" s="197"/>
      <c r="E2646" s="197"/>
      <c r="F2646" s="197"/>
      <c r="G2646" s="197"/>
      <c r="H2646" s="197"/>
      <c r="I2646" s="197"/>
      <c r="J2646" s="197"/>
      <c r="K2646" s="197"/>
      <c r="L2646" s="197"/>
      <c r="M2646" s="197"/>
      <c r="N2646" s="197"/>
      <c r="O2646" s="197"/>
      <c r="P2646" s="212"/>
    </row>
    <row r="2647" spans="3:16" x14ac:dyDescent="0.2">
      <c r="C2647" s="197"/>
      <c r="D2647" s="197"/>
      <c r="E2647" s="197"/>
      <c r="F2647" s="197"/>
      <c r="G2647" s="197"/>
      <c r="H2647" s="197"/>
      <c r="I2647" s="197"/>
      <c r="J2647" s="197"/>
      <c r="K2647" s="197"/>
      <c r="L2647" s="197"/>
      <c r="M2647" s="197"/>
      <c r="N2647" s="197"/>
      <c r="O2647" s="197"/>
      <c r="P2647" s="212"/>
    </row>
    <row r="2648" spans="3:16" x14ac:dyDescent="0.2">
      <c r="C2648" s="197"/>
      <c r="D2648" s="197"/>
      <c r="E2648" s="197"/>
      <c r="F2648" s="197"/>
      <c r="G2648" s="197"/>
      <c r="H2648" s="197"/>
      <c r="I2648" s="197"/>
      <c r="J2648" s="197"/>
      <c r="K2648" s="197"/>
      <c r="L2648" s="197"/>
      <c r="M2648" s="197"/>
      <c r="N2648" s="197"/>
      <c r="O2648" s="197"/>
      <c r="P2648" s="212"/>
    </row>
    <row r="2649" spans="3:16" x14ac:dyDescent="0.2">
      <c r="C2649" s="197"/>
      <c r="D2649" s="197"/>
      <c r="E2649" s="197"/>
      <c r="F2649" s="197"/>
      <c r="G2649" s="197"/>
      <c r="H2649" s="197"/>
      <c r="I2649" s="197"/>
      <c r="J2649" s="197"/>
      <c r="K2649" s="197"/>
      <c r="L2649" s="197"/>
      <c r="M2649" s="197"/>
      <c r="N2649" s="197"/>
      <c r="O2649" s="197"/>
      <c r="P2649" s="212"/>
    </row>
    <row r="2650" spans="3:16" x14ac:dyDescent="0.2">
      <c r="C2650" s="197"/>
      <c r="D2650" s="197"/>
      <c r="E2650" s="197"/>
      <c r="F2650" s="197"/>
      <c r="G2650" s="197"/>
      <c r="H2650" s="197"/>
      <c r="I2650" s="197"/>
      <c r="J2650" s="197"/>
      <c r="K2650" s="197"/>
      <c r="L2650" s="197"/>
      <c r="M2650" s="197"/>
      <c r="N2650" s="197"/>
      <c r="O2650" s="197"/>
      <c r="P2650" s="212"/>
    </row>
    <row r="2651" spans="3:16" x14ac:dyDescent="0.2">
      <c r="C2651" s="197"/>
      <c r="D2651" s="197"/>
      <c r="E2651" s="197"/>
      <c r="F2651" s="197"/>
      <c r="G2651" s="197"/>
      <c r="H2651" s="197"/>
      <c r="I2651" s="197"/>
      <c r="J2651" s="197"/>
      <c r="K2651" s="197"/>
      <c r="L2651" s="197"/>
      <c r="M2651" s="197"/>
      <c r="N2651" s="197"/>
      <c r="O2651" s="197"/>
      <c r="P2651" s="212"/>
    </row>
    <row r="2652" spans="3:16" x14ac:dyDescent="0.2">
      <c r="C2652" s="197"/>
      <c r="D2652" s="197"/>
      <c r="E2652" s="197"/>
      <c r="F2652" s="197"/>
      <c r="G2652" s="197"/>
      <c r="H2652" s="197"/>
      <c r="I2652" s="197"/>
      <c r="J2652" s="197"/>
      <c r="K2652" s="197"/>
      <c r="L2652" s="197"/>
      <c r="M2652" s="197"/>
      <c r="N2652" s="197"/>
      <c r="O2652" s="197"/>
      <c r="P2652" s="212"/>
    </row>
    <row r="2653" spans="3:16" x14ac:dyDescent="0.2">
      <c r="C2653" s="197"/>
      <c r="D2653" s="197"/>
      <c r="E2653" s="197"/>
      <c r="F2653" s="197"/>
      <c r="G2653" s="197"/>
      <c r="H2653" s="197"/>
      <c r="I2653" s="197"/>
      <c r="J2653" s="197"/>
      <c r="K2653" s="197"/>
      <c r="L2653" s="197"/>
      <c r="M2653" s="197"/>
      <c r="N2653" s="197"/>
      <c r="O2653" s="197"/>
      <c r="P2653" s="212"/>
    </row>
    <row r="2654" spans="3:16" x14ac:dyDescent="0.2">
      <c r="C2654" s="197"/>
      <c r="D2654" s="197"/>
      <c r="E2654" s="197"/>
      <c r="F2654" s="197"/>
      <c r="G2654" s="197"/>
      <c r="H2654" s="197"/>
      <c r="I2654" s="197"/>
      <c r="J2654" s="197"/>
      <c r="K2654" s="197"/>
      <c r="L2654" s="197"/>
      <c r="M2654" s="197"/>
      <c r="N2654" s="197"/>
      <c r="O2654" s="197"/>
      <c r="P2654" s="212"/>
    </row>
    <row r="2655" spans="3:16" x14ac:dyDescent="0.2">
      <c r="C2655" s="197"/>
      <c r="D2655" s="197"/>
      <c r="E2655" s="197"/>
      <c r="F2655" s="197"/>
      <c r="G2655" s="197"/>
      <c r="H2655" s="197"/>
      <c r="I2655" s="197"/>
      <c r="J2655" s="197"/>
      <c r="K2655" s="197"/>
      <c r="L2655" s="197"/>
      <c r="M2655" s="197"/>
      <c r="N2655" s="197"/>
      <c r="O2655" s="197"/>
      <c r="P2655" s="212"/>
    </row>
    <row r="2656" spans="3:16" x14ac:dyDescent="0.2">
      <c r="C2656" s="197"/>
      <c r="D2656" s="197"/>
      <c r="E2656" s="197"/>
      <c r="F2656" s="197"/>
      <c r="G2656" s="197"/>
      <c r="H2656" s="197"/>
      <c r="I2656" s="197"/>
      <c r="J2656" s="197"/>
      <c r="K2656" s="197"/>
      <c r="L2656" s="197"/>
      <c r="M2656" s="197"/>
      <c r="N2656" s="197"/>
      <c r="O2656" s="197"/>
      <c r="P2656" s="212"/>
    </row>
    <row r="2657" spans="3:16" x14ac:dyDescent="0.2">
      <c r="C2657" s="197"/>
      <c r="D2657" s="197"/>
      <c r="E2657" s="197"/>
      <c r="F2657" s="197"/>
      <c r="G2657" s="197"/>
      <c r="H2657" s="197"/>
      <c r="I2657" s="197"/>
      <c r="J2657" s="197"/>
      <c r="K2657" s="197"/>
      <c r="L2657" s="197"/>
      <c r="M2657" s="197"/>
      <c r="N2657" s="197"/>
      <c r="O2657" s="197"/>
      <c r="P2657" s="212"/>
    </row>
    <row r="2658" spans="3:16" x14ac:dyDescent="0.2">
      <c r="C2658" s="197"/>
      <c r="D2658" s="197"/>
      <c r="E2658" s="197"/>
      <c r="F2658" s="197"/>
      <c r="G2658" s="197"/>
      <c r="H2658" s="197"/>
      <c r="I2658" s="197"/>
      <c r="J2658" s="197"/>
      <c r="K2658" s="197"/>
      <c r="L2658" s="197"/>
      <c r="M2658" s="197"/>
      <c r="N2658" s="197"/>
      <c r="O2658" s="197"/>
      <c r="P2658" s="212"/>
    </row>
    <row r="2659" spans="3:16" x14ac:dyDescent="0.2">
      <c r="C2659" s="197"/>
      <c r="D2659" s="197"/>
      <c r="E2659" s="197"/>
      <c r="F2659" s="197"/>
      <c r="G2659" s="197"/>
      <c r="H2659" s="197"/>
      <c r="I2659" s="197"/>
      <c r="J2659" s="197"/>
      <c r="K2659" s="197"/>
      <c r="L2659" s="197"/>
      <c r="M2659" s="197"/>
      <c r="N2659" s="197"/>
      <c r="O2659" s="197"/>
      <c r="P2659" s="212"/>
    </row>
    <row r="2660" spans="3:16" x14ac:dyDescent="0.2">
      <c r="C2660" s="197"/>
      <c r="D2660" s="197"/>
      <c r="E2660" s="197"/>
      <c r="F2660" s="197"/>
      <c r="G2660" s="197"/>
      <c r="H2660" s="197"/>
      <c r="I2660" s="197"/>
      <c r="J2660" s="197"/>
      <c r="K2660" s="197"/>
      <c r="L2660" s="197"/>
      <c r="M2660" s="197"/>
      <c r="N2660" s="197"/>
      <c r="O2660" s="197"/>
      <c r="P2660" s="212"/>
    </row>
    <row r="2661" spans="3:16" x14ac:dyDescent="0.2">
      <c r="C2661" s="197"/>
      <c r="D2661" s="197"/>
      <c r="E2661" s="197"/>
      <c r="F2661" s="197"/>
      <c r="G2661" s="197"/>
      <c r="H2661" s="197"/>
      <c r="I2661" s="197"/>
      <c r="J2661" s="197"/>
      <c r="K2661" s="197"/>
      <c r="L2661" s="197"/>
      <c r="M2661" s="197"/>
      <c r="N2661" s="197"/>
      <c r="O2661" s="197"/>
      <c r="P2661" s="212"/>
    </row>
    <row r="2662" spans="3:16" x14ac:dyDescent="0.2">
      <c r="C2662" s="197"/>
      <c r="D2662" s="197"/>
      <c r="E2662" s="197"/>
      <c r="F2662" s="197"/>
      <c r="G2662" s="197"/>
      <c r="H2662" s="197"/>
      <c r="I2662" s="197"/>
      <c r="J2662" s="197"/>
      <c r="K2662" s="197"/>
      <c r="L2662" s="197"/>
      <c r="M2662" s="197"/>
      <c r="N2662" s="197"/>
      <c r="O2662" s="197"/>
      <c r="P2662" s="212"/>
    </row>
    <row r="2663" spans="3:16" x14ac:dyDescent="0.2">
      <c r="C2663" s="197"/>
      <c r="D2663" s="197"/>
      <c r="E2663" s="197"/>
      <c r="F2663" s="197"/>
      <c r="G2663" s="197"/>
      <c r="H2663" s="197"/>
      <c r="I2663" s="197"/>
      <c r="J2663" s="197"/>
      <c r="K2663" s="197"/>
      <c r="L2663" s="197"/>
      <c r="M2663" s="197"/>
      <c r="N2663" s="197"/>
      <c r="O2663" s="197"/>
      <c r="P2663" s="212"/>
    </row>
    <row r="2664" spans="3:16" x14ac:dyDescent="0.2">
      <c r="C2664" s="197"/>
      <c r="D2664" s="197"/>
      <c r="E2664" s="197"/>
      <c r="F2664" s="197"/>
      <c r="G2664" s="197"/>
      <c r="H2664" s="197"/>
      <c r="I2664" s="197"/>
      <c r="J2664" s="197"/>
      <c r="K2664" s="197"/>
      <c r="L2664" s="197"/>
      <c r="M2664" s="197"/>
      <c r="N2664" s="197"/>
      <c r="O2664" s="197"/>
      <c r="P2664" s="212"/>
    </row>
    <row r="2665" spans="3:16" x14ac:dyDescent="0.2">
      <c r="C2665" s="197"/>
      <c r="D2665" s="197"/>
      <c r="E2665" s="197"/>
      <c r="F2665" s="197"/>
      <c r="G2665" s="197"/>
      <c r="H2665" s="197"/>
      <c r="I2665" s="197"/>
      <c r="J2665" s="197"/>
      <c r="K2665" s="197"/>
      <c r="L2665" s="197"/>
      <c r="M2665" s="197"/>
      <c r="N2665" s="197"/>
      <c r="O2665" s="197"/>
      <c r="P2665" s="212"/>
    </row>
    <row r="2666" spans="3:16" x14ac:dyDescent="0.2">
      <c r="C2666" s="197"/>
      <c r="D2666" s="197"/>
      <c r="E2666" s="197"/>
      <c r="F2666" s="197"/>
      <c r="G2666" s="197"/>
      <c r="H2666" s="197"/>
      <c r="I2666" s="197"/>
      <c r="J2666" s="197"/>
      <c r="K2666" s="197"/>
      <c r="L2666" s="197"/>
      <c r="M2666" s="197"/>
      <c r="N2666" s="197"/>
      <c r="O2666" s="197"/>
      <c r="P2666" s="212"/>
    </row>
    <row r="2667" spans="3:16" x14ac:dyDescent="0.2">
      <c r="C2667" s="197"/>
      <c r="D2667" s="197"/>
      <c r="E2667" s="197"/>
      <c r="F2667" s="197"/>
      <c r="G2667" s="197"/>
      <c r="H2667" s="197"/>
      <c r="I2667" s="197"/>
      <c r="J2667" s="197"/>
      <c r="K2667" s="197"/>
      <c r="L2667" s="197"/>
      <c r="M2667" s="197"/>
      <c r="N2667" s="197"/>
      <c r="O2667" s="197"/>
      <c r="P2667" s="212"/>
    </row>
    <row r="2668" spans="3:16" x14ac:dyDescent="0.2">
      <c r="C2668" s="197"/>
      <c r="D2668" s="197"/>
      <c r="E2668" s="197"/>
      <c r="F2668" s="197"/>
      <c r="G2668" s="197"/>
      <c r="H2668" s="197"/>
      <c r="I2668" s="197"/>
      <c r="J2668" s="197"/>
      <c r="K2668" s="197"/>
      <c r="L2668" s="197"/>
      <c r="M2668" s="197"/>
      <c r="N2668" s="197"/>
      <c r="O2668" s="197"/>
      <c r="P2668" s="212"/>
    </row>
    <row r="2669" spans="3:16" x14ac:dyDescent="0.2">
      <c r="C2669" s="197"/>
      <c r="D2669" s="197"/>
      <c r="E2669" s="197"/>
      <c r="F2669" s="197"/>
      <c r="G2669" s="197"/>
      <c r="H2669" s="197"/>
      <c r="I2669" s="197"/>
      <c r="J2669" s="197"/>
      <c r="K2669" s="197"/>
      <c r="L2669" s="197"/>
      <c r="M2669" s="197"/>
      <c r="N2669" s="197"/>
      <c r="O2669" s="197"/>
      <c r="P2669" s="212"/>
    </row>
    <row r="2670" spans="3:16" x14ac:dyDescent="0.2">
      <c r="C2670" s="197"/>
      <c r="D2670" s="197"/>
      <c r="E2670" s="197"/>
      <c r="F2670" s="197"/>
      <c r="G2670" s="197"/>
      <c r="H2670" s="197"/>
      <c r="I2670" s="197"/>
      <c r="J2670" s="197"/>
      <c r="K2670" s="197"/>
      <c r="L2670" s="197"/>
      <c r="M2670" s="197"/>
      <c r="N2670" s="197"/>
      <c r="O2670" s="197"/>
      <c r="P2670" s="212"/>
    </row>
    <row r="2671" spans="3:16" x14ac:dyDescent="0.2">
      <c r="C2671" s="197"/>
      <c r="D2671" s="197"/>
      <c r="E2671" s="197"/>
      <c r="F2671" s="197"/>
      <c r="G2671" s="197"/>
      <c r="H2671" s="197"/>
      <c r="I2671" s="197"/>
      <c r="J2671" s="197"/>
      <c r="K2671" s="197"/>
      <c r="L2671" s="197"/>
      <c r="M2671" s="197"/>
      <c r="N2671" s="197"/>
      <c r="O2671" s="197"/>
      <c r="P2671" s="212"/>
    </row>
    <row r="2672" spans="3:16" x14ac:dyDescent="0.2">
      <c r="C2672" s="197"/>
      <c r="D2672" s="197"/>
      <c r="E2672" s="197"/>
      <c r="F2672" s="197"/>
      <c r="G2672" s="197"/>
      <c r="H2672" s="197"/>
      <c r="I2672" s="197"/>
      <c r="J2672" s="197"/>
      <c r="K2672" s="197"/>
      <c r="L2672" s="197"/>
      <c r="M2672" s="197"/>
      <c r="N2672" s="197"/>
      <c r="O2672" s="197"/>
      <c r="P2672" s="212"/>
    </row>
    <row r="2673" spans="3:16" x14ac:dyDescent="0.2">
      <c r="C2673" s="197"/>
      <c r="D2673" s="197"/>
      <c r="E2673" s="197"/>
      <c r="F2673" s="197"/>
      <c r="G2673" s="197"/>
      <c r="H2673" s="197"/>
      <c r="I2673" s="197"/>
      <c r="J2673" s="197"/>
      <c r="K2673" s="197"/>
      <c r="L2673" s="197"/>
      <c r="M2673" s="197"/>
      <c r="N2673" s="197"/>
      <c r="O2673" s="197"/>
      <c r="P2673" s="212"/>
    </row>
    <row r="2674" spans="3:16" x14ac:dyDescent="0.2">
      <c r="C2674" s="197"/>
      <c r="D2674" s="197"/>
      <c r="E2674" s="197"/>
      <c r="F2674" s="197"/>
      <c r="G2674" s="197"/>
      <c r="H2674" s="197"/>
      <c r="I2674" s="197"/>
      <c r="J2674" s="197"/>
      <c r="K2674" s="197"/>
      <c r="L2674" s="197"/>
      <c r="M2674" s="197"/>
      <c r="N2674" s="197"/>
      <c r="O2674" s="197"/>
      <c r="P2674" s="212"/>
    </row>
    <row r="2675" spans="3:16" x14ac:dyDescent="0.2">
      <c r="C2675" s="197"/>
      <c r="D2675" s="197"/>
      <c r="E2675" s="197"/>
      <c r="F2675" s="197"/>
      <c r="G2675" s="197"/>
      <c r="H2675" s="197"/>
      <c r="I2675" s="197"/>
      <c r="J2675" s="197"/>
      <c r="K2675" s="197"/>
      <c r="L2675" s="197"/>
      <c r="M2675" s="197"/>
      <c r="N2675" s="197"/>
      <c r="O2675" s="197"/>
      <c r="P2675" s="212"/>
    </row>
    <row r="2676" spans="3:16" x14ac:dyDescent="0.2">
      <c r="C2676" s="197"/>
      <c r="D2676" s="197"/>
      <c r="E2676" s="197"/>
      <c r="F2676" s="197"/>
      <c r="G2676" s="197"/>
      <c r="H2676" s="197"/>
      <c r="I2676" s="197"/>
      <c r="J2676" s="197"/>
      <c r="K2676" s="197"/>
      <c r="L2676" s="197"/>
      <c r="M2676" s="197"/>
      <c r="N2676" s="197"/>
      <c r="O2676" s="197"/>
      <c r="P2676" s="212"/>
    </row>
    <row r="2677" spans="3:16" x14ac:dyDescent="0.2">
      <c r="C2677" s="197"/>
      <c r="D2677" s="197"/>
      <c r="E2677" s="197"/>
      <c r="F2677" s="197"/>
      <c r="G2677" s="197"/>
      <c r="H2677" s="197"/>
      <c r="I2677" s="197"/>
      <c r="J2677" s="197"/>
      <c r="K2677" s="197"/>
      <c r="L2677" s="197"/>
      <c r="M2677" s="197"/>
      <c r="N2677" s="197"/>
      <c r="O2677" s="197"/>
      <c r="P2677" s="212"/>
    </row>
    <row r="2678" spans="3:16" x14ac:dyDescent="0.2">
      <c r="C2678" s="197"/>
      <c r="D2678" s="197"/>
      <c r="E2678" s="197"/>
      <c r="F2678" s="197"/>
      <c r="G2678" s="197"/>
      <c r="H2678" s="197"/>
      <c r="I2678" s="197"/>
      <c r="J2678" s="197"/>
      <c r="K2678" s="197"/>
      <c r="L2678" s="197"/>
      <c r="M2678" s="197"/>
      <c r="N2678" s="197"/>
      <c r="O2678" s="197"/>
      <c r="P2678" s="212"/>
    </row>
    <row r="2679" spans="3:16" x14ac:dyDescent="0.2">
      <c r="C2679" s="197"/>
      <c r="D2679" s="197"/>
      <c r="E2679" s="197"/>
      <c r="F2679" s="197"/>
      <c r="G2679" s="197"/>
      <c r="H2679" s="197"/>
      <c r="I2679" s="197"/>
      <c r="J2679" s="197"/>
      <c r="K2679" s="197"/>
      <c r="L2679" s="197"/>
      <c r="M2679" s="197"/>
      <c r="N2679" s="197"/>
      <c r="O2679" s="197"/>
      <c r="P2679" s="212"/>
    </row>
    <row r="2680" spans="3:16" x14ac:dyDescent="0.2">
      <c r="C2680" s="197"/>
      <c r="D2680" s="197"/>
      <c r="E2680" s="197"/>
      <c r="F2680" s="197"/>
      <c r="G2680" s="197"/>
      <c r="H2680" s="197"/>
      <c r="I2680" s="197"/>
      <c r="J2680" s="197"/>
      <c r="K2680" s="197"/>
      <c r="L2680" s="197"/>
      <c r="M2680" s="197"/>
      <c r="N2680" s="197"/>
      <c r="O2680" s="197"/>
      <c r="P2680" s="212"/>
    </row>
    <row r="2681" spans="3:16" x14ac:dyDescent="0.2">
      <c r="C2681" s="197"/>
      <c r="D2681" s="197"/>
      <c r="E2681" s="197"/>
      <c r="F2681" s="197"/>
      <c r="G2681" s="197"/>
      <c r="H2681" s="197"/>
      <c r="I2681" s="197"/>
      <c r="J2681" s="197"/>
      <c r="K2681" s="197"/>
      <c r="L2681" s="197"/>
      <c r="M2681" s="197"/>
      <c r="N2681" s="197"/>
      <c r="O2681" s="197"/>
      <c r="P2681" s="212"/>
    </row>
    <row r="2682" spans="3:16" x14ac:dyDescent="0.2">
      <c r="C2682" s="197"/>
      <c r="D2682" s="197"/>
      <c r="E2682" s="197"/>
      <c r="F2682" s="197"/>
      <c r="G2682" s="197"/>
      <c r="H2682" s="197"/>
      <c r="I2682" s="197"/>
      <c r="J2682" s="197"/>
      <c r="K2682" s="197"/>
      <c r="L2682" s="197"/>
      <c r="M2682" s="197"/>
      <c r="N2682" s="197"/>
      <c r="O2682" s="197"/>
      <c r="P2682" s="212"/>
    </row>
    <row r="2683" spans="3:16" x14ac:dyDescent="0.2">
      <c r="C2683" s="197"/>
      <c r="D2683" s="197"/>
      <c r="E2683" s="197"/>
      <c r="F2683" s="197"/>
      <c r="G2683" s="197"/>
      <c r="H2683" s="197"/>
      <c r="I2683" s="197"/>
      <c r="J2683" s="197"/>
      <c r="K2683" s="197"/>
      <c r="L2683" s="197"/>
      <c r="M2683" s="197"/>
      <c r="N2683" s="197"/>
      <c r="O2683" s="197"/>
      <c r="P2683" s="212"/>
    </row>
    <row r="2684" spans="3:16" x14ac:dyDescent="0.2">
      <c r="C2684" s="197"/>
      <c r="D2684" s="197"/>
      <c r="E2684" s="197"/>
      <c r="F2684" s="197"/>
      <c r="G2684" s="197"/>
      <c r="H2684" s="197"/>
      <c r="I2684" s="197"/>
      <c r="J2684" s="197"/>
      <c r="K2684" s="197"/>
      <c r="L2684" s="197"/>
      <c r="M2684" s="197"/>
      <c r="N2684" s="197"/>
      <c r="O2684" s="197"/>
      <c r="P2684" s="212"/>
    </row>
    <row r="2685" spans="3:16" x14ac:dyDescent="0.2">
      <c r="C2685" s="197"/>
      <c r="D2685" s="197"/>
      <c r="E2685" s="197"/>
      <c r="F2685" s="197"/>
      <c r="G2685" s="197"/>
      <c r="H2685" s="197"/>
      <c r="I2685" s="197"/>
      <c r="J2685" s="197"/>
      <c r="K2685" s="197"/>
      <c r="L2685" s="197"/>
      <c r="M2685" s="197"/>
      <c r="N2685" s="197"/>
      <c r="O2685" s="197"/>
      <c r="P2685" s="212"/>
    </row>
    <row r="2686" spans="3:16" x14ac:dyDescent="0.2">
      <c r="C2686" s="197"/>
      <c r="D2686" s="197"/>
      <c r="E2686" s="197"/>
      <c r="F2686" s="197"/>
      <c r="G2686" s="197"/>
      <c r="H2686" s="197"/>
      <c r="I2686" s="197"/>
      <c r="J2686" s="197"/>
      <c r="K2686" s="197"/>
      <c r="L2686" s="197"/>
      <c r="M2686" s="197"/>
      <c r="N2686" s="197"/>
      <c r="O2686" s="197"/>
      <c r="P2686" s="212"/>
    </row>
    <row r="2687" spans="3:16" x14ac:dyDescent="0.2">
      <c r="C2687" s="197"/>
      <c r="D2687" s="197"/>
      <c r="E2687" s="197"/>
      <c r="F2687" s="197"/>
      <c r="G2687" s="197"/>
      <c r="H2687" s="197"/>
      <c r="I2687" s="197"/>
      <c r="J2687" s="197"/>
      <c r="K2687" s="197"/>
      <c r="L2687" s="197"/>
      <c r="M2687" s="197"/>
      <c r="N2687" s="197"/>
      <c r="O2687" s="197"/>
      <c r="P2687" s="212"/>
    </row>
    <row r="2688" spans="3:16" x14ac:dyDescent="0.2">
      <c r="C2688" s="197"/>
      <c r="D2688" s="197"/>
      <c r="E2688" s="197"/>
      <c r="F2688" s="197"/>
      <c r="G2688" s="197"/>
      <c r="H2688" s="197"/>
      <c r="I2688" s="197"/>
      <c r="J2688" s="197"/>
      <c r="K2688" s="197"/>
      <c r="L2688" s="197"/>
      <c r="M2688" s="197"/>
      <c r="N2688" s="197"/>
      <c r="O2688" s="197"/>
      <c r="P2688" s="212"/>
    </row>
    <row r="2689" spans="3:16" x14ac:dyDescent="0.2">
      <c r="C2689" s="197"/>
      <c r="D2689" s="197"/>
      <c r="E2689" s="197"/>
      <c r="F2689" s="197"/>
      <c r="G2689" s="197"/>
      <c r="H2689" s="197"/>
      <c r="I2689" s="197"/>
      <c r="J2689" s="197"/>
      <c r="K2689" s="197"/>
      <c r="L2689" s="197"/>
      <c r="M2689" s="197"/>
      <c r="N2689" s="197"/>
      <c r="O2689" s="197"/>
      <c r="P2689" s="212"/>
    </row>
    <row r="2690" spans="3:16" x14ac:dyDescent="0.2">
      <c r="C2690" s="197"/>
      <c r="D2690" s="197"/>
      <c r="E2690" s="197"/>
      <c r="F2690" s="197"/>
      <c r="G2690" s="197"/>
      <c r="H2690" s="197"/>
      <c r="I2690" s="197"/>
      <c r="J2690" s="197"/>
      <c r="K2690" s="197"/>
      <c r="L2690" s="197"/>
      <c r="M2690" s="197"/>
      <c r="N2690" s="197"/>
      <c r="O2690" s="197"/>
      <c r="P2690" s="212"/>
    </row>
    <row r="2691" spans="3:16" x14ac:dyDescent="0.2">
      <c r="C2691" s="197"/>
      <c r="D2691" s="197"/>
      <c r="E2691" s="197"/>
      <c r="F2691" s="197"/>
      <c r="G2691" s="197"/>
      <c r="H2691" s="197"/>
      <c r="I2691" s="197"/>
      <c r="J2691" s="197"/>
      <c r="K2691" s="197"/>
      <c r="L2691" s="197"/>
      <c r="M2691" s="197"/>
      <c r="N2691" s="197"/>
      <c r="O2691" s="197"/>
      <c r="P2691" s="212"/>
    </row>
    <row r="2692" spans="3:16" x14ac:dyDescent="0.2">
      <c r="C2692" s="197"/>
      <c r="D2692" s="197"/>
      <c r="E2692" s="197"/>
      <c r="F2692" s="197"/>
      <c r="G2692" s="197"/>
      <c r="H2692" s="197"/>
      <c r="I2692" s="197"/>
      <c r="J2692" s="197"/>
      <c r="K2692" s="197"/>
      <c r="L2692" s="197"/>
      <c r="M2692" s="197"/>
      <c r="N2692" s="197"/>
      <c r="O2692" s="197"/>
      <c r="P2692" s="212"/>
    </row>
    <row r="2693" spans="3:16" x14ac:dyDescent="0.2">
      <c r="C2693" s="197"/>
      <c r="D2693" s="197"/>
      <c r="E2693" s="197"/>
      <c r="F2693" s="197"/>
      <c r="G2693" s="197"/>
      <c r="H2693" s="197"/>
      <c r="I2693" s="197"/>
      <c r="J2693" s="197"/>
      <c r="K2693" s="197"/>
      <c r="L2693" s="197"/>
      <c r="M2693" s="197"/>
      <c r="N2693" s="197"/>
      <c r="O2693" s="197"/>
      <c r="P2693" s="212"/>
    </row>
    <row r="2694" spans="3:16" x14ac:dyDescent="0.2">
      <c r="C2694" s="197"/>
      <c r="D2694" s="197"/>
      <c r="E2694" s="197"/>
      <c r="F2694" s="197"/>
      <c r="G2694" s="197"/>
      <c r="H2694" s="197"/>
      <c r="I2694" s="197"/>
      <c r="J2694" s="197"/>
      <c r="K2694" s="197"/>
      <c r="L2694" s="197"/>
      <c r="M2694" s="197"/>
      <c r="N2694" s="197"/>
      <c r="O2694" s="197"/>
      <c r="P2694" s="212"/>
    </row>
    <row r="2695" spans="3:16" x14ac:dyDescent="0.2">
      <c r="C2695" s="197"/>
      <c r="D2695" s="197"/>
      <c r="E2695" s="197"/>
      <c r="F2695" s="197"/>
      <c r="G2695" s="197"/>
      <c r="H2695" s="197"/>
      <c r="I2695" s="197"/>
      <c r="J2695" s="197"/>
      <c r="K2695" s="197"/>
      <c r="L2695" s="197"/>
      <c r="M2695" s="197"/>
      <c r="N2695" s="197"/>
      <c r="O2695" s="197"/>
      <c r="P2695" s="212"/>
    </row>
    <row r="2696" spans="3:16" x14ac:dyDescent="0.2">
      <c r="C2696" s="197"/>
      <c r="D2696" s="197"/>
      <c r="E2696" s="197"/>
      <c r="F2696" s="197"/>
      <c r="G2696" s="197"/>
      <c r="H2696" s="197"/>
      <c r="I2696" s="197"/>
      <c r="J2696" s="197"/>
      <c r="K2696" s="197"/>
      <c r="L2696" s="197"/>
      <c r="M2696" s="197"/>
      <c r="N2696" s="197"/>
      <c r="O2696" s="197"/>
      <c r="P2696" s="212"/>
    </row>
    <row r="2697" spans="3:16" x14ac:dyDescent="0.2">
      <c r="C2697" s="197"/>
      <c r="D2697" s="197"/>
      <c r="E2697" s="197"/>
      <c r="F2697" s="197"/>
      <c r="G2697" s="197"/>
      <c r="H2697" s="197"/>
      <c r="I2697" s="197"/>
      <c r="J2697" s="197"/>
      <c r="K2697" s="197"/>
      <c r="L2697" s="197"/>
      <c r="M2697" s="197"/>
      <c r="N2697" s="197"/>
      <c r="O2697" s="197"/>
      <c r="P2697" s="212"/>
    </row>
    <row r="2698" spans="3:16" x14ac:dyDescent="0.2">
      <c r="C2698" s="197"/>
      <c r="D2698" s="197"/>
      <c r="E2698" s="197"/>
      <c r="F2698" s="197"/>
      <c r="G2698" s="197"/>
      <c r="H2698" s="197"/>
      <c r="I2698" s="197"/>
      <c r="J2698" s="197"/>
      <c r="K2698" s="197"/>
      <c r="L2698" s="197"/>
      <c r="M2698" s="197"/>
      <c r="N2698" s="197"/>
      <c r="O2698" s="197"/>
      <c r="P2698" s="212"/>
    </row>
    <row r="2699" spans="3:16" x14ac:dyDescent="0.2">
      <c r="C2699" s="197"/>
      <c r="D2699" s="197"/>
      <c r="E2699" s="197"/>
      <c r="F2699" s="197"/>
      <c r="G2699" s="197"/>
      <c r="H2699" s="197"/>
      <c r="I2699" s="197"/>
      <c r="J2699" s="197"/>
      <c r="K2699" s="197"/>
      <c r="L2699" s="197"/>
      <c r="M2699" s="197"/>
      <c r="N2699" s="197"/>
      <c r="O2699" s="197"/>
      <c r="P2699" s="212"/>
    </row>
    <row r="2700" spans="3:16" x14ac:dyDescent="0.2">
      <c r="C2700" s="197"/>
      <c r="D2700" s="197"/>
      <c r="E2700" s="197"/>
      <c r="F2700" s="197"/>
      <c r="G2700" s="197"/>
      <c r="H2700" s="197"/>
      <c r="I2700" s="197"/>
      <c r="J2700" s="197"/>
      <c r="K2700" s="197"/>
      <c r="L2700" s="197"/>
      <c r="M2700" s="197"/>
      <c r="N2700" s="197"/>
      <c r="O2700" s="197"/>
      <c r="P2700" s="212"/>
    </row>
    <row r="2701" spans="3:16" x14ac:dyDescent="0.2">
      <c r="C2701" s="197"/>
      <c r="D2701" s="197"/>
      <c r="E2701" s="197"/>
      <c r="F2701" s="197"/>
      <c r="G2701" s="197"/>
      <c r="H2701" s="197"/>
      <c r="I2701" s="197"/>
      <c r="J2701" s="197"/>
      <c r="K2701" s="197"/>
      <c r="L2701" s="197"/>
      <c r="M2701" s="197"/>
      <c r="N2701" s="197"/>
      <c r="O2701" s="197"/>
      <c r="P2701" s="212"/>
    </row>
    <row r="2702" spans="3:16" x14ac:dyDescent="0.2">
      <c r="C2702" s="197"/>
      <c r="D2702" s="197"/>
      <c r="E2702" s="197"/>
      <c r="F2702" s="197"/>
      <c r="G2702" s="197"/>
      <c r="H2702" s="197"/>
      <c r="I2702" s="197"/>
      <c r="J2702" s="197"/>
      <c r="K2702" s="197"/>
      <c r="L2702" s="197"/>
      <c r="M2702" s="197"/>
      <c r="N2702" s="197"/>
      <c r="O2702" s="197"/>
      <c r="P2702" s="212"/>
    </row>
    <row r="2703" spans="3:16" x14ac:dyDescent="0.2">
      <c r="C2703" s="197"/>
      <c r="D2703" s="197"/>
      <c r="E2703" s="197"/>
      <c r="F2703" s="197"/>
      <c r="G2703" s="197"/>
      <c r="H2703" s="197"/>
      <c r="I2703" s="197"/>
      <c r="J2703" s="197"/>
      <c r="K2703" s="197"/>
      <c r="L2703" s="197"/>
      <c r="M2703" s="197"/>
      <c r="N2703" s="197"/>
      <c r="O2703" s="197"/>
      <c r="P2703" s="212"/>
    </row>
    <row r="2704" spans="3:16" x14ac:dyDescent="0.2">
      <c r="C2704" s="197"/>
      <c r="D2704" s="197"/>
      <c r="E2704" s="197"/>
      <c r="F2704" s="197"/>
      <c r="G2704" s="197"/>
      <c r="H2704" s="197"/>
      <c r="I2704" s="197"/>
      <c r="J2704" s="197"/>
      <c r="K2704" s="197"/>
      <c r="L2704" s="197"/>
      <c r="M2704" s="197"/>
      <c r="N2704" s="197"/>
      <c r="O2704" s="197"/>
      <c r="P2704" s="212"/>
    </row>
    <row r="2705" spans="3:16" x14ac:dyDescent="0.2">
      <c r="C2705" s="197"/>
      <c r="D2705" s="197"/>
      <c r="E2705" s="197"/>
      <c r="F2705" s="197"/>
      <c r="G2705" s="197"/>
      <c r="H2705" s="197"/>
      <c r="I2705" s="197"/>
      <c r="J2705" s="197"/>
      <c r="K2705" s="197"/>
      <c r="L2705" s="197"/>
      <c r="M2705" s="197"/>
      <c r="N2705" s="197"/>
      <c r="O2705" s="197"/>
      <c r="P2705" s="212"/>
    </row>
    <row r="2706" spans="3:16" x14ac:dyDescent="0.2">
      <c r="C2706" s="197"/>
      <c r="D2706" s="197"/>
      <c r="E2706" s="197"/>
      <c r="F2706" s="197"/>
      <c r="G2706" s="197"/>
      <c r="H2706" s="197"/>
      <c r="I2706" s="197"/>
      <c r="J2706" s="197"/>
      <c r="K2706" s="197"/>
      <c r="L2706" s="197"/>
      <c r="M2706" s="197"/>
      <c r="N2706" s="197"/>
      <c r="O2706" s="197"/>
      <c r="P2706" s="212"/>
    </row>
    <row r="2707" spans="3:16" x14ac:dyDescent="0.2">
      <c r="C2707" s="197"/>
      <c r="D2707" s="197"/>
      <c r="E2707" s="197"/>
      <c r="F2707" s="197"/>
      <c r="G2707" s="197"/>
      <c r="H2707" s="197"/>
      <c r="I2707" s="197"/>
      <c r="J2707" s="197"/>
      <c r="K2707" s="197"/>
      <c r="L2707" s="197"/>
      <c r="M2707" s="197"/>
      <c r="N2707" s="197"/>
      <c r="O2707" s="197"/>
      <c r="P2707" s="212"/>
    </row>
    <row r="2708" spans="3:16" x14ac:dyDescent="0.2">
      <c r="C2708" s="197"/>
      <c r="D2708" s="197"/>
      <c r="E2708" s="197"/>
      <c r="F2708" s="197"/>
      <c r="G2708" s="197"/>
      <c r="H2708" s="197"/>
      <c r="I2708" s="197"/>
      <c r="J2708" s="197"/>
      <c r="K2708" s="197"/>
      <c r="L2708" s="197"/>
      <c r="M2708" s="197"/>
      <c r="N2708" s="197"/>
      <c r="O2708" s="197"/>
      <c r="P2708" s="212"/>
    </row>
    <row r="2709" spans="3:16" x14ac:dyDescent="0.2">
      <c r="C2709" s="197"/>
      <c r="D2709" s="197"/>
      <c r="E2709" s="197"/>
      <c r="F2709" s="197"/>
      <c r="G2709" s="197"/>
      <c r="H2709" s="197"/>
      <c r="I2709" s="197"/>
      <c r="J2709" s="197"/>
      <c r="K2709" s="197"/>
      <c r="L2709" s="197"/>
      <c r="M2709" s="197"/>
      <c r="N2709" s="197"/>
      <c r="O2709" s="197"/>
      <c r="P2709" s="212"/>
    </row>
    <row r="2710" spans="3:16" x14ac:dyDescent="0.2">
      <c r="C2710" s="197"/>
      <c r="D2710" s="197"/>
      <c r="E2710" s="197"/>
      <c r="F2710" s="197"/>
      <c r="G2710" s="197"/>
      <c r="H2710" s="197"/>
      <c r="I2710" s="197"/>
      <c r="J2710" s="197"/>
      <c r="K2710" s="197"/>
      <c r="L2710" s="197"/>
      <c r="M2710" s="197"/>
      <c r="N2710" s="197"/>
      <c r="O2710" s="197"/>
      <c r="P2710" s="212"/>
    </row>
    <row r="2711" spans="3:16" x14ac:dyDescent="0.2">
      <c r="C2711" s="197"/>
      <c r="D2711" s="197"/>
      <c r="E2711" s="197"/>
      <c r="F2711" s="197"/>
      <c r="G2711" s="197"/>
      <c r="H2711" s="197"/>
      <c r="I2711" s="197"/>
      <c r="J2711" s="197"/>
      <c r="K2711" s="197"/>
      <c r="L2711" s="197"/>
      <c r="M2711" s="197"/>
      <c r="N2711" s="197"/>
      <c r="O2711" s="197"/>
      <c r="P2711" s="212"/>
    </row>
    <row r="2712" spans="3:16" x14ac:dyDescent="0.2">
      <c r="C2712" s="197"/>
      <c r="D2712" s="197"/>
      <c r="E2712" s="197"/>
      <c r="F2712" s="197"/>
      <c r="G2712" s="197"/>
      <c r="H2712" s="197"/>
      <c r="I2712" s="197"/>
      <c r="J2712" s="197"/>
      <c r="K2712" s="197"/>
      <c r="L2712" s="197"/>
      <c r="M2712" s="197"/>
      <c r="N2712" s="197"/>
      <c r="O2712" s="197"/>
      <c r="P2712" s="212"/>
    </row>
    <row r="2713" spans="3:16" x14ac:dyDescent="0.2">
      <c r="C2713" s="197"/>
      <c r="D2713" s="197"/>
      <c r="E2713" s="197"/>
      <c r="F2713" s="197"/>
      <c r="G2713" s="197"/>
      <c r="H2713" s="197"/>
      <c r="I2713" s="197"/>
      <c r="J2713" s="197"/>
      <c r="K2713" s="197"/>
      <c r="L2713" s="197"/>
      <c r="M2713" s="197"/>
      <c r="N2713" s="197"/>
      <c r="O2713" s="197"/>
      <c r="P2713" s="212"/>
    </row>
    <row r="2714" spans="3:16" x14ac:dyDescent="0.2">
      <c r="C2714" s="197"/>
      <c r="D2714" s="197"/>
      <c r="E2714" s="197"/>
      <c r="F2714" s="197"/>
      <c r="G2714" s="197"/>
      <c r="H2714" s="197"/>
      <c r="I2714" s="197"/>
      <c r="J2714" s="197"/>
      <c r="K2714" s="197"/>
      <c r="L2714" s="197"/>
      <c r="M2714" s="197"/>
      <c r="N2714" s="197"/>
      <c r="O2714" s="197"/>
      <c r="P2714" s="212"/>
    </row>
    <row r="2715" spans="3:16" x14ac:dyDescent="0.2">
      <c r="C2715" s="197"/>
      <c r="D2715" s="197"/>
      <c r="E2715" s="197"/>
      <c r="F2715" s="197"/>
      <c r="G2715" s="197"/>
      <c r="H2715" s="197"/>
      <c r="I2715" s="197"/>
      <c r="J2715" s="197"/>
      <c r="K2715" s="197"/>
      <c r="L2715" s="197"/>
      <c r="M2715" s="197"/>
      <c r="N2715" s="197"/>
      <c r="O2715" s="197"/>
      <c r="P2715" s="212"/>
    </row>
    <row r="2716" spans="3:16" x14ac:dyDescent="0.2">
      <c r="C2716" s="197"/>
      <c r="D2716" s="197"/>
      <c r="E2716" s="197"/>
      <c r="F2716" s="197"/>
      <c r="G2716" s="197"/>
      <c r="H2716" s="197"/>
      <c r="I2716" s="197"/>
      <c r="J2716" s="197"/>
      <c r="K2716" s="197"/>
      <c r="L2716" s="197"/>
      <c r="M2716" s="197"/>
      <c r="N2716" s="197"/>
      <c r="O2716" s="197"/>
      <c r="P2716" s="212"/>
    </row>
    <row r="2717" spans="3:16" x14ac:dyDescent="0.2">
      <c r="C2717" s="197"/>
      <c r="D2717" s="197"/>
      <c r="E2717" s="197"/>
      <c r="F2717" s="197"/>
      <c r="G2717" s="197"/>
      <c r="H2717" s="197"/>
      <c r="I2717" s="197"/>
      <c r="J2717" s="197"/>
      <c r="K2717" s="197"/>
      <c r="L2717" s="197"/>
      <c r="M2717" s="197"/>
      <c r="N2717" s="197"/>
      <c r="O2717" s="197"/>
      <c r="P2717" s="212"/>
    </row>
    <row r="2718" spans="3:16" x14ac:dyDescent="0.2">
      <c r="C2718" s="197"/>
      <c r="D2718" s="197"/>
      <c r="E2718" s="197"/>
      <c r="F2718" s="197"/>
      <c r="G2718" s="197"/>
      <c r="H2718" s="197"/>
      <c r="I2718" s="197"/>
      <c r="J2718" s="197"/>
      <c r="K2718" s="197"/>
      <c r="L2718" s="197"/>
      <c r="M2718" s="197"/>
      <c r="N2718" s="197"/>
      <c r="O2718" s="197"/>
      <c r="P2718" s="212"/>
    </row>
    <row r="2719" spans="3:16" x14ac:dyDescent="0.2">
      <c r="C2719" s="197"/>
      <c r="D2719" s="197"/>
      <c r="E2719" s="197"/>
      <c r="F2719" s="197"/>
      <c r="G2719" s="197"/>
      <c r="H2719" s="197"/>
      <c r="I2719" s="197"/>
      <c r="J2719" s="197"/>
      <c r="K2719" s="197"/>
      <c r="L2719" s="197"/>
      <c r="M2719" s="197"/>
      <c r="N2719" s="197"/>
      <c r="O2719" s="197"/>
      <c r="P2719" s="212"/>
    </row>
    <row r="2720" spans="3:16" x14ac:dyDescent="0.2">
      <c r="C2720" s="197"/>
      <c r="D2720" s="197"/>
      <c r="E2720" s="197"/>
      <c r="F2720" s="197"/>
      <c r="G2720" s="197"/>
      <c r="H2720" s="197"/>
      <c r="I2720" s="197"/>
      <c r="J2720" s="197"/>
      <c r="K2720" s="197"/>
      <c r="L2720" s="197"/>
      <c r="M2720" s="197"/>
      <c r="N2720" s="197"/>
      <c r="O2720" s="197"/>
      <c r="P2720" s="212"/>
    </row>
    <row r="2721" spans="3:16" x14ac:dyDescent="0.2">
      <c r="C2721" s="197"/>
      <c r="D2721" s="197"/>
      <c r="E2721" s="197"/>
      <c r="F2721" s="197"/>
      <c r="G2721" s="197"/>
      <c r="H2721" s="197"/>
      <c r="I2721" s="197"/>
      <c r="J2721" s="197"/>
      <c r="K2721" s="197"/>
      <c r="L2721" s="197"/>
      <c r="M2721" s="197"/>
      <c r="N2721" s="197"/>
      <c r="O2721" s="197"/>
      <c r="P2721" s="212"/>
    </row>
    <row r="2722" spans="3:16" x14ac:dyDescent="0.2">
      <c r="C2722" s="197"/>
      <c r="D2722" s="197"/>
      <c r="E2722" s="197"/>
      <c r="F2722" s="197"/>
      <c r="G2722" s="197"/>
      <c r="H2722" s="197"/>
      <c r="I2722" s="197"/>
      <c r="J2722" s="197"/>
      <c r="K2722" s="197"/>
      <c r="L2722" s="197"/>
      <c r="M2722" s="197"/>
      <c r="N2722" s="197"/>
      <c r="O2722" s="197"/>
      <c r="P2722" s="212"/>
    </row>
    <row r="2723" spans="3:16" x14ac:dyDescent="0.2">
      <c r="C2723" s="197"/>
      <c r="D2723" s="197"/>
      <c r="E2723" s="197"/>
      <c r="F2723" s="197"/>
      <c r="G2723" s="197"/>
      <c r="H2723" s="197"/>
      <c r="I2723" s="197"/>
      <c r="J2723" s="197"/>
      <c r="K2723" s="197"/>
      <c r="L2723" s="197"/>
      <c r="M2723" s="197"/>
      <c r="N2723" s="197"/>
      <c r="O2723" s="197"/>
      <c r="P2723" s="212"/>
    </row>
    <row r="2724" spans="3:16" x14ac:dyDescent="0.2">
      <c r="C2724" s="197"/>
      <c r="D2724" s="197"/>
      <c r="E2724" s="197"/>
      <c r="F2724" s="197"/>
      <c r="G2724" s="197"/>
      <c r="H2724" s="197"/>
      <c r="I2724" s="197"/>
      <c r="J2724" s="197"/>
      <c r="K2724" s="197"/>
      <c r="L2724" s="197"/>
      <c r="M2724" s="197"/>
      <c r="N2724" s="197"/>
      <c r="O2724" s="197"/>
      <c r="P2724" s="212"/>
    </row>
    <row r="2725" spans="3:16" x14ac:dyDescent="0.2">
      <c r="C2725" s="197"/>
      <c r="D2725" s="197"/>
      <c r="E2725" s="197"/>
      <c r="F2725" s="197"/>
      <c r="G2725" s="197"/>
      <c r="H2725" s="197"/>
      <c r="I2725" s="197"/>
      <c r="J2725" s="197"/>
      <c r="K2725" s="197"/>
      <c r="L2725" s="197"/>
      <c r="M2725" s="197"/>
      <c r="N2725" s="197"/>
      <c r="O2725" s="197"/>
      <c r="P2725" s="212"/>
    </row>
    <row r="2726" spans="3:16" x14ac:dyDescent="0.2">
      <c r="C2726" s="197"/>
      <c r="D2726" s="197"/>
      <c r="E2726" s="197"/>
      <c r="F2726" s="197"/>
      <c r="G2726" s="197"/>
      <c r="H2726" s="197"/>
      <c r="I2726" s="197"/>
      <c r="J2726" s="197"/>
      <c r="K2726" s="197"/>
      <c r="L2726" s="197"/>
      <c r="M2726" s="197"/>
      <c r="N2726" s="197"/>
      <c r="O2726" s="197"/>
      <c r="P2726" s="212"/>
    </row>
    <row r="2727" spans="3:16" x14ac:dyDescent="0.2">
      <c r="C2727" s="197"/>
      <c r="D2727" s="197"/>
      <c r="E2727" s="197"/>
      <c r="F2727" s="197"/>
      <c r="G2727" s="197"/>
      <c r="H2727" s="197"/>
      <c r="I2727" s="197"/>
      <c r="J2727" s="197"/>
      <c r="K2727" s="197"/>
      <c r="L2727" s="197"/>
      <c r="M2727" s="197"/>
      <c r="N2727" s="197"/>
      <c r="O2727" s="197"/>
      <c r="P2727" s="212"/>
    </row>
    <row r="2728" spans="3:16" x14ac:dyDescent="0.2">
      <c r="C2728" s="197"/>
      <c r="D2728" s="197"/>
      <c r="E2728" s="197"/>
      <c r="F2728" s="197"/>
      <c r="G2728" s="197"/>
      <c r="H2728" s="197"/>
      <c r="I2728" s="197"/>
      <c r="J2728" s="197"/>
      <c r="K2728" s="197"/>
      <c r="L2728" s="197"/>
      <c r="M2728" s="197"/>
      <c r="N2728" s="197"/>
      <c r="O2728" s="197"/>
      <c r="P2728" s="212"/>
    </row>
    <row r="2729" spans="3:16" x14ac:dyDescent="0.2">
      <c r="C2729" s="197"/>
      <c r="D2729" s="197"/>
      <c r="E2729" s="197"/>
      <c r="F2729" s="197"/>
      <c r="G2729" s="197"/>
      <c r="H2729" s="197"/>
      <c r="I2729" s="197"/>
      <c r="J2729" s="197"/>
      <c r="K2729" s="197"/>
      <c r="L2729" s="197"/>
      <c r="M2729" s="197"/>
      <c r="N2729" s="197"/>
      <c r="O2729" s="197"/>
      <c r="P2729" s="212"/>
    </row>
    <row r="2730" spans="3:16" x14ac:dyDescent="0.2">
      <c r="C2730" s="197"/>
      <c r="D2730" s="197"/>
      <c r="E2730" s="197"/>
      <c r="F2730" s="197"/>
      <c r="G2730" s="197"/>
      <c r="H2730" s="197"/>
      <c r="I2730" s="197"/>
      <c r="J2730" s="197"/>
      <c r="K2730" s="197"/>
      <c r="L2730" s="197"/>
      <c r="M2730" s="197"/>
      <c r="N2730" s="197"/>
      <c r="O2730" s="197"/>
      <c r="P2730" s="212"/>
    </row>
    <row r="2731" spans="3:16" x14ac:dyDescent="0.2">
      <c r="C2731" s="197"/>
      <c r="D2731" s="197"/>
      <c r="E2731" s="197"/>
      <c r="F2731" s="197"/>
      <c r="G2731" s="197"/>
      <c r="H2731" s="197"/>
      <c r="I2731" s="197"/>
      <c r="J2731" s="197"/>
      <c r="K2731" s="197"/>
      <c r="L2731" s="197"/>
      <c r="M2731" s="197"/>
      <c r="N2731" s="197"/>
      <c r="O2731" s="197"/>
      <c r="P2731" s="212"/>
    </row>
    <row r="2732" spans="3:16" x14ac:dyDescent="0.2">
      <c r="C2732" s="197"/>
      <c r="D2732" s="197"/>
      <c r="E2732" s="197"/>
      <c r="F2732" s="197"/>
      <c r="G2732" s="197"/>
      <c r="H2732" s="197"/>
      <c r="I2732" s="197"/>
      <c r="J2732" s="197"/>
      <c r="K2732" s="197"/>
      <c r="L2732" s="197"/>
      <c r="M2732" s="197"/>
      <c r="N2732" s="197"/>
      <c r="O2732" s="197"/>
      <c r="P2732" s="212"/>
    </row>
    <row r="2733" spans="3:16" x14ac:dyDescent="0.2">
      <c r="C2733" s="197"/>
      <c r="D2733" s="197"/>
      <c r="E2733" s="197"/>
      <c r="F2733" s="197"/>
      <c r="G2733" s="197"/>
      <c r="H2733" s="197"/>
      <c r="I2733" s="197"/>
      <c r="J2733" s="197"/>
      <c r="K2733" s="197"/>
      <c r="L2733" s="197"/>
      <c r="M2733" s="197"/>
      <c r="N2733" s="197"/>
      <c r="O2733" s="197"/>
      <c r="P2733" s="212"/>
    </row>
    <row r="2734" spans="3:16" x14ac:dyDescent="0.2">
      <c r="C2734" s="197"/>
      <c r="D2734" s="197"/>
      <c r="E2734" s="197"/>
      <c r="F2734" s="197"/>
      <c r="G2734" s="197"/>
      <c r="H2734" s="197"/>
      <c r="I2734" s="197"/>
      <c r="J2734" s="197"/>
      <c r="K2734" s="197"/>
      <c r="L2734" s="197"/>
      <c r="M2734" s="197"/>
      <c r="N2734" s="197"/>
      <c r="O2734" s="197"/>
      <c r="P2734" s="212"/>
    </row>
    <row r="2735" spans="3:16" x14ac:dyDescent="0.2">
      <c r="C2735" s="197"/>
      <c r="D2735" s="197"/>
      <c r="E2735" s="197"/>
      <c r="F2735" s="197"/>
      <c r="G2735" s="197"/>
      <c r="H2735" s="197"/>
      <c r="I2735" s="197"/>
      <c r="J2735" s="197"/>
      <c r="K2735" s="197"/>
      <c r="L2735" s="197"/>
      <c r="M2735" s="197"/>
      <c r="N2735" s="197"/>
      <c r="O2735" s="197"/>
      <c r="P2735" s="212"/>
    </row>
    <row r="2736" spans="3:16" x14ac:dyDescent="0.2">
      <c r="C2736" s="197"/>
      <c r="D2736" s="197"/>
      <c r="E2736" s="197"/>
      <c r="F2736" s="197"/>
      <c r="G2736" s="197"/>
      <c r="H2736" s="197"/>
      <c r="I2736" s="197"/>
      <c r="J2736" s="197"/>
      <c r="K2736" s="197"/>
      <c r="L2736" s="197"/>
      <c r="M2736" s="197"/>
      <c r="N2736" s="197"/>
      <c r="O2736" s="197"/>
      <c r="P2736" s="212"/>
    </row>
    <row r="2737" spans="3:16" x14ac:dyDescent="0.2">
      <c r="C2737" s="197"/>
      <c r="D2737" s="197"/>
      <c r="E2737" s="197"/>
      <c r="F2737" s="197"/>
      <c r="G2737" s="197"/>
      <c r="H2737" s="197"/>
      <c r="I2737" s="197"/>
      <c r="J2737" s="197"/>
      <c r="K2737" s="197"/>
      <c r="L2737" s="197"/>
      <c r="M2737" s="197"/>
      <c r="N2737" s="197"/>
      <c r="O2737" s="197"/>
      <c r="P2737" s="212"/>
    </row>
    <row r="2738" spans="3:16" x14ac:dyDescent="0.2">
      <c r="C2738" s="197"/>
      <c r="D2738" s="197"/>
      <c r="E2738" s="197"/>
      <c r="F2738" s="197"/>
      <c r="G2738" s="197"/>
      <c r="H2738" s="197"/>
      <c r="I2738" s="197"/>
      <c r="J2738" s="197"/>
      <c r="K2738" s="197"/>
      <c r="L2738" s="197"/>
      <c r="M2738" s="197"/>
      <c r="N2738" s="197"/>
      <c r="O2738" s="197"/>
      <c r="P2738" s="212"/>
    </row>
    <row r="2739" spans="3:16" x14ac:dyDescent="0.2">
      <c r="C2739" s="197"/>
      <c r="D2739" s="197"/>
      <c r="E2739" s="197"/>
      <c r="F2739" s="197"/>
      <c r="G2739" s="197"/>
      <c r="H2739" s="197"/>
      <c r="I2739" s="197"/>
      <c r="J2739" s="197"/>
      <c r="K2739" s="197"/>
      <c r="L2739" s="197"/>
      <c r="M2739" s="197"/>
      <c r="N2739" s="197"/>
      <c r="O2739" s="197"/>
      <c r="P2739" s="212"/>
    </row>
    <row r="2740" spans="3:16" x14ac:dyDescent="0.2">
      <c r="C2740" s="197"/>
      <c r="D2740" s="197"/>
      <c r="E2740" s="197"/>
      <c r="F2740" s="197"/>
      <c r="G2740" s="197"/>
      <c r="H2740" s="197"/>
      <c r="I2740" s="197"/>
      <c r="J2740" s="197"/>
      <c r="K2740" s="197"/>
      <c r="L2740" s="197"/>
      <c r="M2740" s="197"/>
      <c r="N2740" s="197"/>
      <c r="O2740" s="197"/>
      <c r="P2740" s="212"/>
    </row>
    <row r="2741" spans="3:16" x14ac:dyDescent="0.2">
      <c r="C2741" s="197"/>
      <c r="D2741" s="197"/>
      <c r="E2741" s="197"/>
      <c r="F2741" s="197"/>
      <c r="G2741" s="197"/>
      <c r="H2741" s="197"/>
      <c r="I2741" s="197"/>
      <c r="J2741" s="197"/>
      <c r="K2741" s="197"/>
      <c r="L2741" s="197"/>
      <c r="M2741" s="197"/>
      <c r="N2741" s="197"/>
      <c r="O2741" s="197"/>
      <c r="P2741" s="212"/>
    </row>
    <row r="2742" spans="3:16" x14ac:dyDescent="0.2">
      <c r="C2742" s="197"/>
      <c r="D2742" s="197"/>
      <c r="E2742" s="197"/>
      <c r="F2742" s="197"/>
      <c r="G2742" s="197"/>
      <c r="H2742" s="197"/>
      <c r="I2742" s="197"/>
      <c r="J2742" s="197"/>
      <c r="K2742" s="197"/>
      <c r="L2742" s="197"/>
      <c r="M2742" s="197"/>
      <c r="N2742" s="197"/>
      <c r="O2742" s="197"/>
      <c r="P2742" s="212"/>
    </row>
    <row r="2743" spans="3:16" x14ac:dyDescent="0.2">
      <c r="C2743" s="197"/>
      <c r="D2743" s="197"/>
      <c r="E2743" s="197"/>
      <c r="F2743" s="197"/>
      <c r="G2743" s="197"/>
      <c r="H2743" s="197"/>
      <c r="I2743" s="197"/>
      <c r="J2743" s="197"/>
      <c r="K2743" s="197"/>
      <c r="L2743" s="197"/>
      <c r="M2743" s="197"/>
      <c r="N2743" s="197"/>
      <c r="O2743" s="197"/>
      <c r="P2743" s="212"/>
    </row>
    <row r="2744" spans="3:16" x14ac:dyDescent="0.2">
      <c r="C2744" s="197"/>
      <c r="D2744" s="197"/>
      <c r="E2744" s="197"/>
      <c r="F2744" s="197"/>
      <c r="G2744" s="197"/>
      <c r="H2744" s="197"/>
      <c r="I2744" s="197"/>
      <c r="J2744" s="197"/>
      <c r="K2744" s="197"/>
      <c r="L2744" s="197"/>
      <c r="M2744" s="197"/>
      <c r="N2744" s="197"/>
      <c r="O2744" s="197"/>
      <c r="P2744" s="212"/>
    </row>
    <row r="2745" spans="3:16" x14ac:dyDescent="0.2">
      <c r="C2745" s="197"/>
      <c r="D2745" s="197"/>
      <c r="E2745" s="197"/>
      <c r="F2745" s="197"/>
      <c r="G2745" s="197"/>
      <c r="H2745" s="197"/>
      <c r="I2745" s="197"/>
      <c r="J2745" s="197"/>
      <c r="K2745" s="197"/>
      <c r="L2745" s="197"/>
      <c r="M2745" s="197"/>
      <c r="N2745" s="197"/>
      <c r="O2745" s="197"/>
      <c r="P2745" s="212"/>
    </row>
    <row r="2746" spans="3:16" x14ac:dyDescent="0.2">
      <c r="C2746" s="197"/>
      <c r="D2746" s="197"/>
      <c r="E2746" s="197"/>
      <c r="F2746" s="197"/>
      <c r="G2746" s="197"/>
      <c r="H2746" s="197"/>
      <c r="I2746" s="197"/>
      <c r="J2746" s="197"/>
      <c r="K2746" s="197"/>
      <c r="L2746" s="197"/>
      <c r="M2746" s="197"/>
      <c r="N2746" s="197"/>
      <c r="O2746" s="197"/>
      <c r="P2746" s="212"/>
    </row>
    <row r="2747" spans="3:16" x14ac:dyDescent="0.2">
      <c r="C2747" s="197"/>
      <c r="D2747" s="197"/>
      <c r="E2747" s="197"/>
      <c r="F2747" s="197"/>
      <c r="G2747" s="197"/>
      <c r="H2747" s="197"/>
      <c r="I2747" s="197"/>
      <c r="J2747" s="197"/>
      <c r="K2747" s="197"/>
      <c r="L2747" s="197"/>
      <c r="M2747" s="197"/>
      <c r="N2747" s="197"/>
      <c r="O2747" s="197"/>
      <c r="P2747" s="212"/>
    </row>
    <row r="2748" spans="3:16" x14ac:dyDescent="0.2">
      <c r="C2748" s="197"/>
      <c r="D2748" s="197"/>
      <c r="E2748" s="197"/>
      <c r="F2748" s="197"/>
      <c r="G2748" s="197"/>
      <c r="H2748" s="197"/>
      <c r="I2748" s="197"/>
      <c r="J2748" s="197"/>
      <c r="K2748" s="197"/>
      <c r="L2748" s="197"/>
      <c r="M2748" s="197"/>
      <c r="N2748" s="197"/>
      <c r="O2748" s="197"/>
      <c r="P2748" s="212"/>
    </row>
    <row r="2749" spans="3:16" x14ac:dyDescent="0.2">
      <c r="C2749" s="197"/>
      <c r="D2749" s="197"/>
      <c r="E2749" s="197"/>
      <c r="F2749" s="197"/>
      <c r="G2749" s="197"/>
      <c r="H2749" s="197"/>
      <c r="I2749" s="197"/>
      <c r="J2749" s="197"/>
      <c r="K2749" s="197"/>
      <c r="L2749" s="197"/>
      <c r="M2749" s="197"/>
      <c r="N2749" s="197"/>
      <c r="O2749" s="197"/>
      <c r="P2749" s="212"/>
    </row>
    <row r="2750" spans="3:16" x14ac:dyDescent="0.2">
      <c r="C2750" s="197"/>
      <c r="D2750" s="197"/>
      <c r="E2750" s="197"/>
      <c r="F2750" s="197"/>
      <c r="G2750" s="197"/>
      <c r="H2750" s="197"/>
      <c r="I2750" s="197"/>
      <c r="J2750" s="197"/>
      <c r="K2750" s="197"/>
      <c r="L2750" s="197"/>
      <c r="M2750" s="197"/>
      <c r="N2750" s="197"/>
      <c r="O2750" s="197"/>
      <c r="P2750" s="212"/>
    </row>
    <row r="2751" spans="3:16" x14ac:dyDescent="0.2">
      <c r="C2751" s="197"/>
      <c r="D2751" s="197"/>
      <c r="E2751" s="197"/>
      <c r="F2751" s="197"/>
      <c r="G2751" s="197"/>
      <c r="H2751" s="197"/>
      <c r="I2751" s="197"/>
      <c r="J2751" s="197"/>
      <c r="K2751" s="197"/>
      <c r="L2751" s="197"/>
      <c r="M2751" s="197"/>
      <c r="N2751" s="197"/>
      <c r="O2751" s="197"/>
      <c r="P2751" s="212"/>
    </row>
    <row r="2752" spans="3:16" x14ac:dyDescent="0.2">
      <c r="C2752" s="197"/>
      <c r="D2752" s="197"/>
      <c r="E2752" s="197"/>
      <c r="F2752" s="197"/>
      <c r="G2752" s="197"/>
      <c r="H2752" s="197"/>
      <c r="I2752" s="197"/>
      <c r="J2752" s="197"/>
      <c r="K2752" s="197"/>
      <c r="L2752" s="197"/>
      <c r="M2752" s="197"/>
      <c r="N2752" s="197"/>
      <c r="O2752" s="197"/>
      <c r="P2752" s="212"/>
    </row>
    <row r="2753" spans="3:16" x14ac:dyDescent="0.2">
      <c r="C2753" s="197"/>
      <c r="D2753" s="197"/>
      <c r="E2753" s="197"/>
      <c r="F2753" s="197"/>
      <c r="G2753" s="197"/>
      <c r="H2753" s="197"/>
      <c r="I2753" s="197"/>
      <c r="J2753" s="197"/>
      <c r="K2753" s="197"/>
      <c r="L2753" s="197"/>
      <c r="M2753" s="197"/>
      <c r="N2753" s="197"/>
      <c r="O2753" s="197"/>
      <c r="P2753" s="212"/>
    </row>
    <row r="2754" spans="3:16" x14ac:dyDescent="0.2">
      <c r="C2754" s="197"/>
      <c r="D2754" s="197"/>
      <c r="E2754" s="197"/>
      <c r="F2754" s="197"/>
      <c r="G2754" s="197"/>
      <c r="H2754" s="197"/>
      <c r="I2754" s="197"/>
      <c r="J2754" s="197"/>
      <c r="K2754" s="197"/>
      <c r="L2754" s="197"/>
      <c r="M2754" s="197"/>
      <c r="N2754" s="197"/>
      <c r="O2754" s="197"/>
      <c r="P2754" s="212"/>
    </row>
    <row r="2755" spans="3:16" x14ac:dyDescent="0.2">
      <c r="C2755" s="197"/>
      <c r="D2755" s="197"/>
      <c r="E2755" s="197"/>
      <c r="F2755" s="197"/>
      <c r="G2755" s="197"/>
      <c r="H2755" s="197"/>
      <c r="I2755" s="197"/>
      <c r="J2755" s="197"/>
      <c r="K2755" s="197"/>
      <c r="L2755" s="197"/>
      <c r="M2755" s="197"/>
      <c r="N2755" s="197"/>
      <c r="O2755" s="197"/>
      <c r="P2755" s="212"/>
    </row>
    <row r="2756" spans="3:16" x14ac:dyDescent="0.2">
      <c r="C2756" s="197"/>
      <c r="D2756" s="197"/>
      <c r="E2756" s="197"/>
      <c r="F2756" s="197"/>
      <c r="G2756" s="197"/>
      <c r="H2756" s="197"/>
      <c r="I2756" s="197"/>
      <c r="J2756" s="197"/>
      <c r="K2756" s="197"/>
      <c r="L2756" s="197"/>
      <c r="M2756" s="197"/>
      <c r="N2756" s="197"/>
      <c r="O2756" s="197"/>
      <c r="P2756" s="212"/>
    </row>
    <row r="2757" spans="3:16" x14ac:dyDescent="0.2">
      <c r="C2757" s="197"/>
      <c r="D2757" s="197"/>
      <c r="E2757" s="197"/>
      <c r="F2757" s="197"/>
      <c r="G2757" s="197"/>
      <c r="H2757" s="197"/>
      <c r="I2757" s="197"/>
      <c r="J2757" s="197"/>
      <c r="K2757" s="197"/>
      <c r="L2757" s="197"/>
      <c r="M2757" s="197"/>
      <c r="N2757" s="197"/>
      <c r="O2757" s="197"/>
      <c r="P2757" s="212"/>
    </row>
    <row r="2758" spans="3:16" x14ac:dyDescent="0.2">
      <c r="C2758" s="197"/>
      <c r="D2758" s="197"/>
      <c r="E2758" s="197"/>
      <c r="F2758" s="197"/>
      <c r="G2758" s="197"/>
      <c r="H2758" s="197"/>
      <c r="I2758" s="197"/>
      <c r="J2758" s="197"/>
      <c r="K2758" s="197"/>
      <c r="L2758" s="197"/>
      <c r="M2758" s="197"/>
      <c r="N2758" s="197"/>
      <c r="O2758" s="197"/>
      <c r="P2758" s="212"/>
    </row>
    <row r="2759" spans="3:16" x14ac:dyDescent="0.2">
      <c r="C2759" s="197"/>
      <c r="D2759" s="197"/>
      <c r="E2759" s="197"/>
      <c r="F2759" s="197"/>
      <c r="G2759" s="197"/>
      <c r="H2759" s="197"/>
      <c r="I2759" s="197"/>
      <c r="J2759" s="197"/>
      <c r="K2759" s="197"/>
      <c r="L2759" s="197"/>
      <c r="M2759" s="197"/>
      <c r="N2759" s="197"/>
      <c r="O2759" s="197"/>
      <c r="P2759" s="212"/>
    </row>
    <row r="2760" spans="3:16" x14ac:dyDescent="0.2">
      <c r="C2760" s="197"/>
      <c r="D2760" s="197"/>
      <c r="E2760" s="197"/>
      <c r="F2760" s="197"/>
      <c r="G2760" s="197"/>
      <c r="H2760" s="197"/>
      <c r="I2760" s="197"/>
      <c r="J2760" s="197"/>
      <c r="K2760" s="197"/>
      <c r="L2760" s="197"/>
      <c r="M2760" s="197"/>
      <c r="N2760" s="197"/>
      <c r="O2760" s="197"/>
      <c r="P2760" s="212"/>
    </row>
    <row r="2761" spans="3:16" x14ac:dyDescent="0.2">
      <c r="C2761" s="197"/>
      <c r="D2761" s="197"/>
      <c r="E2761" s="197"/>
      <c r="F2761" s="197"/>
      <c r="G2761" s="197"/>
      <c r="H2761" s="197"/>
      <c r="I2761" s="197"/>
      <c r="J2761" s="197"/>
      <c r="K2761" s="197"/>
      <c r="L2761" s="197"/>
      <c r="M2761" s="197"/>
      <c r="N2761" s="197"/>
      <c r="O2761" s="197"/>
      <c r="P2761" s="212"/>
    </row>
    <row r="2762" spans="3:16" x14ac:dyDescent="0.2">
      <c r="C2762" s="197"/>
      <c r="D2762" s="197"/>
      <c r="E2762" s="197"/>
      <c r="F2762" s="197"/>
      <c r="G2762" s="197"/>
      <c r="H2762" s="197"/>
      <c r="I2762" s="197"/>
      <c r="J2762" s="197"/>
      <c r="K2762" s="197"/>
      <c r="L2762" s="197"/>
      <c r="M2762" s="197"/>
      <c r="N2762" s="197"/>
      <c r="O2762" s="197"/>
      <c r="P2762" s="212"/>
    </row>
    <row r="2763" spans="3:16" x14ac:dyDescent="0.2">
      <c r="C2763" s="197"/>
      <c r="D2763" s="197"/>
      <c r="E2763" s="197"/>
      <c r="F2763" s="197"/>
      <c r="G2763" s="197"/>
      <c r="H2763" s="197"/>
      <c r="I2763" s="197"/>
      <c r="J2763" s="197"/>
      <c r="K2763" s="197"/>
      <c r="L2763" s="197"/>
      <c r="M2763" s="197"/>
      <c r="N2763" s="197"/>
      <c r="O2763" s="197"/>
      <c r="P2763" s="212"/>
    </row>
    <row r="2764" spans="3:16" x14ac:dyDescent="0.2">
      <c r="C2764" s="197"/>
      <c r="D2764" s="197"/>
      <c r="E2764" s="197"/>
      <c r="F2764" s="197"/>
      <c r="G2764" s="197"/>
      <c r="H2764" s="197"/>
      <c r="I2764" s="197"/>
      <c r="J2764" s="197"/>
      <c r="K2764" s="197"/>
      <c r="L2764" s="197"/>
      <c r="M2764" s="197"/>
      <c r="N2764" s="197"/>
      <c r="O2764" s="197"/>
      <c r="P2764" s="212"/>
    </row>
    <row r="2765" spans="3:16" x14ac:dyDescent="0.2">
      <c r="C2765" s="197"/>
      <c r="D2765" s="197"/>
      <c r="E2765" s="197"/>
      <c r="F2765" s="197"/>
      <c r="G2765" s="197"/>
      <c r="H2765" s="197"/>
      <c r="I2765" s="197"/>
      <c r="J2765" s="197"/>
      <c r="K2765" s="197"/>
      <c r="L2765" s="197"/>
      <c r="M2765" s="197"/>
      <c r="N2765" s="197"/>
      <c r="O2765" s="197"/>
      <c r="P2765" s="212"/>
    </row>
    <row r="2766" spans="3:16" x14ac:dyDescent="0.2">
      <c r="C2766" s="197"/>
      <c r="D2766" s="197"/>
      <c r="E2766" s="197"/>
      <c r="F2766" s="197"/>
      <c r="G2766" s="197"/>
      <c r="H2766" s="197"/>
      <c r="I2766" s="197"/>
      <c r="J2766" s="197"/>
      <c r="K2766" s="197"/>
      <c r="L2766" s="197"/>
      <c r="M2766" s="197"/>
      <c r="N2766" s="197"/>
      <c r="O2766" s="197"/>
      <c r="P2766" s="212"/>
    </row>
    <row r="2767" spans="3:16" x14ac:dyDescent="0.2">
      <c r="C2767" s="197"/>
      <c r="D2767" s="197"/>
      <c r="E2767" s="197"/>
      <c r="F2767" s="197"/>
      <c r="G2767" s="197"/>
      <c r="H2767" s="197"/>
      <c r="I2767" s="197"/>
      <c r="J2767" s="197"/>
      <c r="K2767" s="197"/>
      <c r="L2767" s="197"/>
      <c r="M2767" s="197"/>
      <c r="N2767" s="197"/>
      <c r="O2767" s="197"/>
      <c r="P2767" s="212"/>
    </row>
    <row r="2768" spans="3:16" x14ac:dyDescent="0.2">
      <c r="C2768" s="197"/>
      <c r="D2768" s="197"/>
      <c r="E2768" s="197"/>
      <c r="F2768" s="197"/>
      <c r="G2768" s="197"/>
      <c r="H2768" s="197"/>
      <c r="I2768" s="197"/>
      <c r="J2768" s="197"/>
      <c r="K2768" s="197"/>
      <c r="L2768" s="197"/>
      <c r="M2768" s="197"/>
      <c r="N2768" s="197"/>
      <c r="O2768" s="197"/>
      <c r="P2768" s="212"/>
    </row>
    <row r="2769" spans="3:16" x14ac:dyDescent="0.2">
      <c r="C2769" s="197"/>
      <c r="D2769" s="197"/>
      <c r="E2769" s="197"/>
      <c r="F2769" s="197"/>
      <c r="G2769" s="197"/>
      <c r="H2769" s="197"/>
      <c r="I2769" s="197"/>
      <c r="J2769" s="197"/>
      <c r="K2769" s="197"/>
      <c r="L2769" s="197"/>
      <c r="M2769" s="197"/>
      <c r="N2769" s="197"/>
      <c r="O2769" s="197"/>
      <c r="P2769" s="212"/>
    </row>
    <row r="2770" spans="3:16" x14ac:dyDescent="0.2">
      <c r="C2770" s="197"/>
      <c r="D2770" s="197"/>
      <c r="E2770" s="197"/>
      <c r="F2770" s="197"/>
      <c r="G2770" s="197"/>
      <c r="H2770" s="197"/>
      <c r="I2770" s="197"/>
      <c r="J2770" s="197"/>
      <c r="K2770" s="197"/>
      <c r="L2770" s="197"/>
      <c r="M2770" s="197"/>
      <c r="N2770" s="197"/>
      <c r="O2770" s="197"/>
      <c r="P2770" s="212"/>
    </row>
    <row r="2771" spans="3:16" x14ac:dyDescent="0.2">
      <c r="C2771" s="197"/>
      <c r="D2771" s="197"/>
      <c r="E2771" s="197"/>
      <c r="F2771" s="197"/>
      <c r="G2771" s="197"/>
      <c r="H2771" s="197"/>
      <c r="I2771" s="197"/>
      <c r="J2771" s="197"/>
      <c r="K2771" s="197"/>
      <c r="L2771" s="197"/>
      <c r="M2771" s="197"/>
      <c r="N2771" s="197"/>
      <c r="O2771" s="197"/>
      <c r="P2771" s="212"/>
    </row>
    <row r="2772" spans="3:16" x14ac:dyDescent="0.2">
      <c r="C2772" s="197"/>
      <c r="D2772" s="197"/>
      <c r="E2772" s="197"/>
      <c r="F2772" s="197"/>
      <c r="G2772" s="197"/>
      <c r="H2772" s="197"/>
      <c r="I2772" s="197"/>
      <c r="J2772" s="197"/>
      <c r="K2772" s="197"/>
      <c r="L2772" s="197"/>
      <c r="M2772" s="197"/>
      <c r="N2772" s="197"/>
      <c r="O2772" s="197"/>
      <c r="P2772" s="212"/>
    </row>
    <row r="2773" spans="3:16" x14ac:dyDescent="0.2">
      <c r="C2773" s="197"/>
      <c r="D2773" s="197"/>
      <c r="E2773" s="197"/>
      <c r="F2773" s="197"/>
      <c r="G2773" s="197"/>
      <c r="H2773" s="197"/>
      <c r="I2773" s="197"/>
      <c r="J2773" s="197"/>
      <c r="K2773" s="197"/>
      <c r="L2773" s="197"/>
      <c r="M2773" s="197"/>
      <c r="N2773" s="197"/>
      <c r="O2773" s="197"/>
      <c r="P2773" s="212"/>
    </row>
    <row r="2774" spans="3:16" x14ac:dyDescent="0.2">
      <c r="C2774" s="197"/>
      <c r="D2774" s="197"/>
      <c r="E2774" s="197"/>
      <c r="F2774" s="197"/>
      <c r="G2774" s="197"/>
      <c r="H2774" s="197"/>
      <c r="I2774" s="197"/>
      <c r="J2774" s="197"/>
      <c r="K2774" s="197"/>
      <c r="L2774" s="197"/>
      <c r="M2774" s="197"/>
      <c r="N2774" s="197"/>
      <c r="O2774" s="197"/>
      <c r="P2774" s="212"/>
    </row>
    <row r="2775" spans="3:16" x14ac:dyDescent="0.2">
      <c r="C2775" s="197"/>
      <c r="D2775" s="197"/>
      <c r="E2775" s="197"/>
      <c r="F2775" s="197"/>
      <c r="G2775" s="197"/>
      <c r="H2775" s="197"/>
      <c r="I2775" s="197"/>
      <c r="J2775" s="197"/>
      <c r="K2775" s="197"/>
      <c r="L2775" s="197"/>
      <c r="M2775" s="197"/>
      <c r="N2775" s="197"/>
      <c r="O2775" s="197"/>
      <c r="P2775" s="212"/>
    </row>
    <row r="2776" spans="3:16" x14ac:dyDescent="0.2">
      <c r="C2776" s="197"/>
      <c r="D2776" s="197"/>
      <c r="E2776" s="197"/>
      <c r="F2776" s="197"/>
      <c r="G2776" s="197"/>
      <c r="H2776" s="197"/>
      <c r="I2776" s="197"/>
      <c r="J2776" s="197"/>
      <c r="K2776" s="197"/>
      <c r="L2776" s="197"/>
      <c r="M2776" s="197"/>
      <c r="N2776" s="197"/>
      <c r="O2776" s="197"/>
      <c r="P2776" s="212"/>
    </row>
    <row r="2777" spans="3:16" x14ac:dyDescent="0.2">
      <c r="C2777" s="197"/>
      <c r="D2777" s="197"/>
      <c r="E2777" s="197"/>
      <c r="F2777" s="197"/>
      <c r="G2777" s="197"/>
      <c r="H2777" s="197"/>
      <c r="I2777" s="197"/>
      <c r="J2777" s="197"/>
      <c r="K2777" s="197"/>
      <c r="L2777" s="197"/>
      <c r="M2777" s="197"/>
      <c r="N2777" s="197"/>
      <c r="O2777" s="197"/>
      <c r="P2777" s="212"/>
    </row>
    <row r="2778" spans="3:16" x14ac:dyDescent="0.2">
      <c r="C2778" s="197"/>
      <c r="D2778" s="197"/>
      <c r="E2778" s="197"/>
      <c r="F2778" s="197"/>
      <c r="G2778" s="197"/>
      <c r="H2778" s="197"/>
      <c r="I2778" s="197"/>
      <c r="J2778" s="197"/>
      <c r="K2778" s="197"/>
      <c r="L2778" s="197"/>
      <c r="M2778" s="197"/>
      <c r="N2778" s="197"/>
      <c r="O2778" s="197"/>
      <c r="P2778" s="212"/>
    </row>
    <row r="2779" spans="3:16" x14ac:dyDescent="0.2">
      <c r="C2779" s="197"/>
      <c r="D2779" s="197"/>
      <c r="E2779" s="197"/>
      <c r="F2779" s="197"/>
      <c r="G2779" s="197"/>
      <c r="H2779" s="197"/>
      <c r="I2779" s="197"/>
      <c r="J2779" s="197"/>
      <c r="K2779" s="197"/>
      <c r="L2779" s="197"/>
      <c r="M2779" s="197"/>
      <c r="N2779" s="197"/>
      <c r="O2779" s="197"/>
      <c r="P2779" s="212"/>
    </row>
    <row r="2780" spans="3:16" x14ac:dyDescent="0.2">
      <c r="C2780" s="197"/>
      <c r="D2780" s="197"/>
      <c r="E2780" s="197"/>
      <c r="F2780" s="197"/>
      <c r="G2780" s="197"/>
      <c r="H2780" s="197"/>
      <c r="I2780" s="197"/>
      <c r="J2780" s="197"/>
      <c r="K2780" s="197"/>
      <c r="L2780" s="197"/>
      <c r="M2780" s="197"/>
      <c r="N2780" s="197"/>
      <c r="O2780" s="197"/>
      <c r="P2780" s="212"/>
    </row>
    <row r="2781" spans="3:16" x14ac:dyDescent="0.2">
      <c r="C2781" s="197"/>
      <c r="D2781" s="197"/>
      <c r="E2781" s="197"/>
      <c r="F2781" s="197"/>
      <c r="G2781" s="197"/>
      <c r="H2781" s="197"/>
      <c r="I2781" s="197"/>
      <c r="J2781" s="197"/>
      <c r="K2781" s="197"/>
      <c r="L2781" s="197"/>
      <c r="M2781" s="197"/>
      <c r="N2781" s="197"/>
      <c r="O2781" s="197"/>
      <c r="P2781" s="212"/>
    </row>
    <row r="2782" spans="3:16" x14ac:dyDescent="0.2">
      <c r="C2782" s="197"/>
      <c r="D2782" s="197"/>
      <c r="E2782" s="197"/>
      <c r="F2782" s="197"/>
      <c r="G2782" s="197"/>
      <c r="H2782" s="197"/>
      <c r="I2782" s="197"/>
      <c r="J2782" s="197"/>
      <c r="K2782" s="197"/>
      <c r="L2782" s="197"/>
      <c r="M2782" s="197"/>
      <c r="N2782" s="197"/>
      <c r="O2782" s="197"/>
      <c r="P2782" s="212"/>
    </row>
    <row r="2783" spans="3:16" x14ac:dyDescent="0.2">
      <c r="C2783" s="197"/>
      <c r="D2783" s="197"/>
      <c r="E2783" s="197"/>
      <c r="F2783" s="197"/>
      <c r="G2783" s="197"/>
      <c r="H2783" s="197"/>
      <c r="I2783" s="197"/>
      <c r="J2783" s="197"/>
      <c r="K2783" s="197"/>
      <c r="L2783" s="197"/>
      <c r="M2783" s="197"/>
      <c r="N2783" s="197"/>
      <c r="O2783" s="197"/>
      <c r="P2783" s="212"/>
    </row>
    <row r="2784" spans="3:16" x14ac:dyDescent="0.2">
      <c r="C2784" s="197"/>
      <c r="D2784" s="197"/>
      <c r="E2784" s="197"/>
      <c r="F2784" s="197"/>
      <c r="G2784" s="197"/>
      <c r="H2784" s="197"/>
      <c r="I2784" s="197"/>
      <c r="J2784" s="197"/>
      <c r="K2784" s="197"/>
      <c r="L2784" s="197"/>
      <c r="M2784" s="197"/>
      <c r="N2784" s="197"/>
      <c r="O2784" s="197"/>
      <c r="P2784" s="212"/>
    </row>
    <row r="2785" spans="3:16" x14ac:dyDescent="0.2">
      <c r="C2785" s="197"/>
      <c r="D2785" s="197"/>
      <c r="E2785" s="197"/>
      <c r="F2785" s="197"/>
      <c r="G2785" s="197"/>
      <c r="H2785" s="197"/>
      <c r="I2785" s="197"/>
      <c r="J2785" s="197"/>
      <c r="K2785" s="197"/>
      <c r="L2785" s="197"/>
      <c r="M2785" s="197"/>
      <c r="N2785" s="197"/>
      <c r="O2785" s="197"/>
      <c r="P2785" s="212"/>
    </row>
    <row r="2786" spans="3:16" x14ac:dyDescent="0.2">
      <c r="C2786" s="197"/>
      <c r="D2786" s="197"/>
      <c r="E2786" s="197"/>
      <c r="F2786" s="197"/>
      <c r="G2786" s="197"/>
      <c r="H2786" s="197"/>
      <c r="I2786" s="197"/>
      <c r="J2786" s="197"/>
      <c r="K2786" s="197"/>
      <c r="L2786" s="197"/>
      <c r="M2786" s="197"/>
      <c r="N2786" s="197"/>
      <c r="O2786" s="197"/>
      <c r="P2786" s="212"/>
    </row>
    <row r="2787" spans="3:16" x14ac:dyDescent="0.2">
      <c r="C2787" s="197"/>
      <c r="D2787" s="197"/>
      <c r="E2787" s="197"/>
      <c r="F2787" s="197"/>
      <c r="G2787" s="197"/>
      <c r="H2787" s="197"/>
      <c r="I2787" s="197"/>
      <c r="J2787" s="197"/>
      <c r="K2787" s="197"/>
      <c r="L2787" s="197"/>
      <c r="M2787" s="197"/>
      <c r="N2787" s="197"/>
      <c r="O2787" s="197"/>
      <c r="P2787" s="212"/>
    </row>
    <row r="2788" spans="3:16" x14ac:dyDescent="0.2">
      <c r="C2788" s="197"/>
      <c r="D2788" s="197"/>
      <c r="E2788" s="197"/>
      <c r="F2788" s="197"/>
      <c r="G2788" s="197"/>
      <c r="H2788" s="197"/>
      <c r="I2788" s="197"/>
      <c r="J2788" s="197"/>
      <c r="K2788" s="197"/>
      <c r="L2788" s="197"/>
      <c r="M2788" s="197"/>
      <c r="N2788" s="197"/>
      <c r="O2788" s="197"/>
      <c r="P2788" s="212"/>
    </row>
    <row r="2789" spans="3:16" x14ac:dyDescent="0.2">
      <c r="C2789" s="197"/>
      <c r="D2789" s="197"/>
      <c r="E2789" s="197"/>
      <c r="F2789" s="197"/>
      <c r="G2789" s="197"/>
      <c r="H2789" s="197"/>
      <c r="I2789" s="197"/>
      <c r="J2789" s="197"/>
      <c r="K2789" s="197"/>
      <c r="L2789" s="197"/>
      <c r="M2789" s="197"/>
      <c r="N2789" s="197"/>
      <c r="O2789" s="197"/>
      <c r="P2789" s="212"/>
    </row>
    <row r="2790" spans="3:16" x14ac:dyDescent="0.2">
      <c r="C2790" s="197"/>
      <c r="D2790" s="197"/>
      <c r="E2790" s="197"/>
      <c r="F2790" s="197"/>
      <c r="G2790" s="197"/>
      <c r="H2790" s="197"/>
      <c r="I2790" s="197"/>
      <c r="J2790" s="197"/>
      <c r="K2790" s="197"/>
      <c r="L2790" s="197"/>
      <c r="M2790" s="197"/>
      <c r="N2790" s="197"/>
      <c r="O2790" s="197"/>
      <c r="P2790" s="212"/>
    </row>
    <row r="2791" spans="3:16" x14ac:dyDescent="0.2">
      <c r="C2791" s="197"/>
      <c r="D2791" s="197"/>
      <c r="E2791" s="197"/>
      <c r="F2791" s="197"/>
      <c r="G2791" s="197"/>
      <c r="H2791" s="197"/>
      <c r="I2791" s="197"/>
      <c r="J2791" s="197"/>
      <c r="K2791" s="197"/>
      <c r="L2791" s="197"/>
      <c r="M2791" s="197"/>
      <c r="N2791" s="197"/>
      <c r="O2791" s="197"/>
      <c r="P2791" s="212"/>
    </row>
    <row r="2792" spans="3:16" x14ac:dyDescent="0.2">
      <c r="C2792" s="197"/>
      <c r="D2792" s="197"/>
      <c r="E2792" s="197"/>
      <c r="F2792" s="197"/>
      <c r="G2792" s="197"/>
      <c r="H2792" s="197"/>
      <c r="I2792" s="197"/>
      <c r="J2792" s="197"/>
      <c r="K2792" s="197"/>
      <c r="L2792" s="197"/>
      <c r="M2792" s="197"/>
      <c r="N2792" s="197"/>
      <c r="O2792" s="197"/>
      <c r="P2792" s="212"/>
    </row>
    <row r="2793" spans="3:16" x14ac:dyDescent="0.2">
      <c r="C2793" s="197"/>
      <c r="D2793" s="197"/>
      <c r="E2793" s="197"/>
      <c r="F2793" s="197"/>
      <c r="G2793" s="197"/>
      <c r="H2793" s="197"/>
      <c r="I2793" s="197"/>
      <c r="J2793" s="197"/>
      <c r="K2793" s="197"/>
      <c r="L2793" s="197"/>
      <c r="M2793" s="197"/>
      <c r="N2793" s="197"/>
      <c r="O2793" s="197"/>
      <c r="P2793" s="212"/>
    </row>
    <row r="2794" spans="3:16" x14ac:dyDescent="0.2">
      <c r="C2794" s="197"/>
      <c r="D2794" s="197"/>
      <c r="E2794" s="197"/>
      <c r="F2794" s="197"/>
      <c r="G2794" s="197"/>
      <c r="H2794" s="197"/>
      <c r="I2794" s="197"/>
      <c r="J2794" s="197"/>
      <c r="K2794" s="197"/>
      <c r="L2794" s="197"/>
      <c r="M2794" s="197"/>
      <c r="N2794" s="197"/>
      <c r="O2794" s="197"/>
      <c r="P2794" s="212"/>
    </row>
    <row r="2795" spans="3:16" x14ac:dyDescent="0.2">
      <c r="C2795" s="197"/>
      <c r="D2795" s="197"/>
      <c r="E2795" s="197"/>
      <c r="F2795" s="197"/>
      <c r="G2795" s="197"/>
      <c r="H2795" s="197"/>
      <c r="I2795" s="197"/>
      <c r="J2795" s="197"/>
      <c r="K2795" s="197"/>
      <c r="L2795" s="197"/>
      <c r="M2795" s="197"/>
      <c r="N2795" s="197"/>
      <c r="O2795" s="197"/>
      <c r="P2795" s="212"/>
    </row>
    <row r="2796" spans="3:16" x14ac:dyDescent="0.2">
      <c r="C2796" s="197"/>
      <c r="D2796" s="197"/>
      <c r="E2796" s="197"/>
      <c r="F2796" s="197"/>
      <c r="G2796" s="197"/>
      <c r="H2796" s="197"/>
      <c r="I2796" s="197"/>
      <c r="J2796" s="197"/>
      <c r="K2796" s="197"/>
      <c r="L2796" s="197"/>
      <c r="M2796" s="197"/>
      <c r="N2796" s="197"/>
      <c r="O2796" s="197"/>
      <c r="P2796" s="212"/>
    </row>
    <row r="2797" spans="3:16" x14ac:dyDescent="0.2">
      <c r="C2797" s="197"/>
      <c r="D2797" s="197"/>
      <c r="E2797" s="197"/>
      <c r="F2797" s="197"/>
      <c r="G2797" s="197"/>
      <c r="H2797" s="197"/>
      <c r="I2797" s="197"/>
      <c r="J2797" s="197"/>
      <c r="K2797" s="197"/>
      <c r="L2797" s="197"/>
      <c r="M2797" s="197"/>
      <c r="N2797" s="197"/>
      <c r="O2797" s="197"/>
      <c r="P2797" s="212"/>
    </row>
    <row r="2798" spans="3:16" x14ac:dyDescent="0.2">
      <c r="C2798" s="197"/>
      <c r="D2798" s="197"/>
      <c r="E2798" s="197"/>
      <c r="F2798" s="197"/>
      <c r="G2798" s="197"/>
      <c r="H2798" s="197"/>
      <c r="I2798" s="197"/>
      <c r="J2798" s="197"/>
      <c r="K2798" s="197"/>
      <c r="L2798" s="197"/>
      <c r="M2798" s="197"/>
      <c r="N2798" s="197"/>
      <c r="O2798" s="197"/>
      <c r="P2798" s="212"/>
    </row>
    <row r="2799" spans="3:16" x14ac:dyDescent="0.2">
      <c r="C2799" s="197"/>
      <c r="D2799" s="197"/>
      <c r="E2799" s="197"/>
      <c r="F2799" s="197"/>
      <c r="G2799" s="197"/>
      <c r="H2799" s="197"/>
      <c r="I2799" s="197"/>
      <c r="J2799" s="197"/>
      <c r="K2799" s="197"/>
      <c r="L2799" s="197"/>
      <c r="M2799" s="197"/>
      <c r="N2799" s="197"/>
      <c r="O2799" s="197"/>
      <c r="P2799" s="212"/>
    </row>
    <row r="2800" spans="3:16" x14ac:dyDescent="0.2">
      <c r="C2800" s="197"/>
      <c r="D2800" s="197"/>
      <c r="E2800" s="197"/>
      <c r="F2800" s="197"/>
      <c r="G2800" s="197"/>
      <c r="H2800" s="197"/>
      <c r="I2800" s="197"/>
      <c r="J2800" s="197"/>
      <c r="K2800" s="197"/>
      <c r="L2800" s="197"/>
      <c r="M2800" s="197"/>
      <c r="N2800" s="197"/>
      <c r="O2800" s="197"/>
      <c r="P2800" s="212"/>
    </row>
    <row r="2801" spans="3:16" x14ac:dyDescent="0.2">
      <c r="C2801" s="197"/>
      <c r="D2801" s="197"/>
      <c r="E2801" s="197"/>
      <c r="F2801" s="197"/>
      <c r="G2801" s="197"/>
      <c r="H2801" s="197"/>
      <c r="I2801" s="197"/>
      <c r="J2801" s="197"/>
      <c r="K2801" s="197"/>
      <c r="L2801" s="197"/>
      <c r="M2801" s="197"/>
      <c r="N2801" s="197"/>
      <c r="O2801" s="197"/>
      <c r="P2801" s="212"/>
    </row>
    <row r="2802" spans="3:16" x14ac:dyDescent="0.2">
      <c r="C2802" s="197"/>
      <c r="D2802" s="197"/>
      <c r="E2802" s="197"/>
      <c r="F2802" s="197"/>
      <c r="G2802" s="197"/>
      <c r="H2802" s="197"/>
      <c r="I2802" s="197"/>
      <c r="J2802" s="197"/>
      <c r="K2802" s="197"/>
      <c r="L2802" s="197"/>
      <c r="M2802" s="197"/>
      <c r="N2802" s="197"/>
      <c r="O2802" s="197"/>
      <c r="P2802" s="212"/>
    </row>
    <row r="2803" spans="3:16" x14ac:dyDescent="0.2">
      <c r="C2803" s="197"/>
      <c r="D2803" s="197"/>
      <c r="E2803" s="197"/>
      <c r="F2803" s="197"/>
      <c r="G2803" s="197"/>
      <c r="H2803" s="197"/>
      <c r="I2803" s="197"/>
      <c r="J2803" s="197"/>
      <c r="K2803" s="197"/>
      <c r="L2803" s="197"/>
      <c r="M2803" s="197"/>
      <c r="N2803" s="197"/>
      <c r="O2803" s="197"/>
      <c r="P2803" s="212"/>
    </row>
    <row r="2804" spans="3:16" x14ac:dyDescent="0.2">
      <c r="C2804" s="197"/>
      <c r="D2804" s="197"/>
      <c r="E2804" s="197"/>
      <c r="F2804" s="197"/>
      <c r="G2804" s="197"/>
      <c r="H2804" s="197"/>
      <c r="I2804" s="197"/>
      <c r="J2804" s="197"/>
      <c r="K2804" s="197"/>
      <c r="L2804" s="197"/>
      <c r="M2804" s="197"/>
      <c r="N2804" s="197"/>
      <c r="O2804" s="197"/>
      <c r="P2804" s="212"/>
    </row>
    <row r="2805" spans="3:16" x14ac:dyDescent="0.2">
      <c r="C2805" s="197"/>
      <c r="D2805" s="197"/>
      <c r="E2805" s="197"/>
      <c r="F2805" s="197"/>
      <c r="G2805" s="197"/>
      <c r="H2805" s="197"/>
      <c r="I2805" s="197"/>
      <c r="J2805" s="197"/>
      <c r="K2805" s="197"/>
      <c r="L2805" s="197"/>
      <c r="M2805" s="197"/>
      <c r="N2805" s="197"/>
      <c r="O2805" s="197"/>
      <c r="P2805" s="212"/>
    </row>
    <row r="2806" spans="3:16" x14ac:dyDescent="0.2">
      <c r="C2806" s="197"/>
      <c r="D2806" s="197"/>
      <c r="E2806" s="197"/>
      <c r="F2806" s="197"/>
      <c r="G2806" s="197"/>
      <c r="H2806" s="197"/>
      <c r="I2806" s="197"/>
      <c r="J2806" s="197"/>
      <c r="K2806" s="197"/>
      <c r="L2806" s="197"/>
      <c r="M2806" s="197"/>
      <c r="N2806" s="197"/>
      <c r="O2806" s="197"/>
      <c r="P2806" s="212"/>
    </row>
    <row r="2807" spans="3:16" x14ac:dyDescent="0.2">
      <c r="C2807" s="197"/>
      <c r="D2807" s="197"/>
      <c r="E2807" s="197"/>
      <c r="F2807" s="197"/>
      <c r="G2807" s="197"/>
      <c r="H2807" s="197"/>
      <c r="I2807" s="197"/>
      <c r="J2807" s="197"/>
      <c r="K2807" s="197"/>
      <c r="L2807" s="197"/>
      <c r="M2807" s="197"/>
      <c r="N2807" s="197"/>
      <c r="O2807" s="197"/>
      <c r="P2807" s="212"/>
    </row>
    <row r="2808" spans="3:16" x14ac:dyDescent="0.2">
      <c r="C2808" s="197"/>
      <c r="D2808" s="197"/>
      <c r="E2808" s="197"/>
      <c r="F2808" s="197"/>
      <c r="G2808" s="197"/>
      <c r="H2808" s="197"/>
      <c r="I2808" s="197"/>
      <c r="J2808" s="197"/>
      <c r="K2808" s="197"/>
      <c r="L2808" s="197"/>
      <c r="M2808" s="197"/>
      <c r="N2808" s="197"/>
      <c r="O2808" s="197"/>
      <c r="P2808" s="212"/>
    </row>
    <row r="2809" spans="3:16" x14ac:dyDescent="0.2">
      <c r="C2809" s="197"/>
      <c r="D2809" s="197"/>
      <c r="E2809" s="197"/>
      <c r="F2809" s="197"/>
      <c r="G2809" s="197"/>
      <c r="H2809" s="197"/>
      <c r="I2809" s="197"/>
      <c r="J2809" s="197"/>
      <c r="K2809" s="197"/>
      <c r="L2809" s="197"/>
      <c r="M2809" s="197"/>
      <c r="N2809" s="197"/>
      <c r="O2809" s="197"/>
      <c r="P2809" s="212"/>
    </row>
    <row r="2810" spans="3:16" x14ac:dyDescent="0.2">
      <c r="C2810" s="197"/>
      <c r="D2810" s="197"/>
      <c r="E2810" s="197"/>
      <c r="F2810" s="197"/>
      <c r="G2810" s="197"/>
      <c r="H2810" s="197"/>
      <c r="I2810" s="197"/>
      <c r="J2810" s="197"/>
      <c r="K2810" s="197"/>
      <c r="L2810" s="197"/>
      <c r="M2810" s="197"/>
      <c r="N2810" s="197"/>
      <c r="O2810" s="197"/>
      <c r="P2810" s="212"/>
    </row>
    <row r="2811" spans="3:16" x14ac:dyDescent="0.2">
      <c r="C2811" s="197"/>
      <c r="D2811" s="197"/>
      <c r="E2811" s="197"/>
      <c r="F2811" s="197"/>
      <c r="G2811" s="197"/>
      <c r="H2811" s="197"/>
      <c r="I2811" s="197"/>
      <c r="J2811" s="197"/>
      <c r="K2811" s="197"/>
      <c r="L2811" s="197"/>
      <c r="M2811" s="197"/>
      <c r="N2811" s="197"/>
      <c r="O2811" s="197"/>
      <c r="P2811" s="212"/>
    </row>
    <row r="2812" spans="3:16" x14ac:dyDescent="0.2">
      <c r="C2812" s="197"/>
      <c r="D2812" s="197"/>
      <c r="E2812" s="197"/>
      <c r="F2812" s="197"/>
      <c r="G2812" s="197"/>
      <c r="H2812" s="197"/>
      <c r="I2812" s="197"/>
      <c r="J2812" s="197"/>
      <c r="K2812" s="197"/>
      <c r="L2812" s="197"/>
      <c r="M2812" s="197"/>
      <c r="N2812" s="197"/>
      <c r="O2812" s="197"/>
      <c r="P2812" s="212"/>
    </row>
    <row r="2813" spans="3:16" x14ac:dyDescent="0.2">
      <c r="C2813" s="197"/>
      <c r="D2813" s="197"/>
      <c r="E2813" s="197"/>
      <c r="F2813" s="197"/>
      <c r="G2813" s="197"/>
      <c r="H2813" s="197"/>
      <c r="I2813" s="197"/>
      <c r="J2813" s="197"/>
      <c r="K2813" s="197"/>
      <c r="L2813" s="197"/>
      <c r="M2813" s="197"/>
      <c r="N2813" s="197"/>
      <c r="O2813" s="197"/>
      <c r="P2813" s="212"/>
    </row>
    <row r="2814" spans="3:16" x14ac:dyDescent="0.2">
      <c r="C2814" s="197"/>
      <c r="D2814" s="197"/>
      <c r="E2814" s="197"/>
      <c r="F2814" s="197"/>
      <c r="G2814" s="197"/>
      <c r="H2814" s="197"/>
      <c r="I2814" s="197"/>
      <c r="J2814" s="197"/>
      <c r="K2814" s="197"/>
      <c r="L2814" s="197"/>
      <c r="M2814" s="197"/>
      <c r="N2814" s="197"/>
      <c r="O2814" s="197"/>
      <c r="P2814" s="212"/>
    </row>
    <row r="2815" spans="3:16" x14ac:dyDescent="0.2">
      <c r="C2815" s="197"/>
      <c r="D2815" s="197"/>
      <c r="E2815" s="197"/>
      <c r="F2815" s="197"/>
      <c r="G2815" s="197"/>
      <c r="H2815" s="197"/>
      <c r="I2815" s="197"/>
      <c r="J2815" s="197"/>
      <c r="K2815" s="197"/>
      <c r="L2815" s="197"/>
      <c r="M2815" s="197"/>
      <c r="N2815" s="197"/>
      <c r="O2815" s="197"/>
      <c r="P2815" s="212"/>
    </row>
    <row r="2816" spans="3:16" x14ac:dyDescent="0.2">
      <c r="C2816" s="197"/>
      <c r="D2816" s="197"/>
      <c r="E2816" s="197"/>
      <c r="F2816" s="197"/>
      <c r="G2816" s="197"/>
      <c r="H2816" s="197"/>
      <c r="I2816" s="197"/>
      <c r="J2816" s="197"/>
      <c r="K2816" s="197"/>
      <c r="L2816" s="197"/>
      <c r="M2816" s="197"/>
      <c r="N2816" s="197"/>
      <c r="O2816" s="197"/>
      <c r="P2816" s="212"/>
    </row>
    <row r="2817" spans="3:16" x14ac:dyDescent="0.2">
      <c r="C2817" s="197"/>
      <c r="D2817" s="197"/>
      <c r="E2817" s="197"/>
      <c r="F2817" s="197"/>
      <c r="G2817" s="197"/>
      <c r="H2817" s="197"/>
      <c r="I2817" s="197"/>
      <c r="J2817" s="197"/>
      <c r="K2817" s="197"/>
      <c r="L2817" s="197"/>
      <c r="M2817" s="197"/>
      <c r="N2817" s="197"/>
      <c r="O2817" s="197"/>
      <c r="P2817" s="212"/>
    </row>
    <row r="2818" spans="3:16" x14ac:dyDescent="0.2">
      <c r="C2818" s="197"/>
      <c r="D2818" s="197"/>
      <c r="E2818" s="197"/>
      <c r="F2818" s="197"/>
      <c r="G2818" s="197"/>
      <c r="H2818" s="197"/>
      <c r="I2818" s="197"/>
      <c r="J2818" s="197"/>
      <c r="K2818" s="197"/>
      <c r="L2818" s="197"/>
      <c r="M2818" s="197"/>
      <c r="N2818" s="197"/>
      <c r="O2818" s="197"/>
      <c r="P2818" s="212"/>
    </row>
    <row r="2819" spans="3:16" x14ac:dyDescent="0.2">
      <c r="C2819" s="197"/>
      <c r="D2819" s="197"/>
      <c r="E2819" s="197"/>
      <c r="F2819" s="197"/>
      <c r="G2819" s="197"/>
      <c r="H2819" s="197"/>
      <c r="I2819" s="197"/>
      <c r="J2819" s="197"/>
      <c r="K2819" s="197"/>
      <c r="L2819" s="197"/>
      <c r="M2819" s="197"/>
      <c r="N2819" s="197"/>
      <c r="O2819" s="197"/>
      <c r="P2819" s="212"/>
    </row>
    <row r="2820" spans="3:16" x14ac:dyDescent="0.2">
      <c r="C2820" s="197"/>
      <c r="D2820" s="197"/>
      <c r="E2820" s="197"/>
      <c r="F2820" s="197"/>
      <c r="G2820" s="197"/>
      <c r="H2820" s="197"/>
      <c r="I2820" s="197"/>
      <c r="J2820" s="197"/>
      <c r="K2820" s="197"/>
      <c r="L2820" s="197"/>
      <c r="M2820" s="197"/>
      <c r="N2820" s="197"/>
      <c r="O2820" s="197"/>
      <c r="P2820" s="212"/>
    </row>
    <row r="2821" spans="3:16" x14ac:dyDescent="0.2">
      <c r="C2821" s="197"/>
      <c r="D2821" s="197"/>
      <c r="E2821" s="197"/>
      <c r="F2821" s="197"/>
      <c r="G2821" s="197"/>
      <c r="H2821" s="197"/>
      <c r="I2821" s="197"/>
      <c r="J2821" s="197"/>
      <c r="K2821" s="197"/>
      <c r="L2821" s="197"/>
      <c r="M2821" s="197"/>
      <c r="N2821" s="197"/>
      <c r="O2821" s="197"/>
      <c r="P2821" s="212"/>
    </row>
    <row r="2822" spans="3:16" x14ac:dyDescent="0.2">
      <c r="C2822" s="197"/>
      <c r="D2822" s="197"/>
      <c r="E2822" s="197"/>
      <c r="F2822" s="197"/>
      <c r="G2822" s="197"/>
      <c r="H2822" s="197"/>
      <c r="I2822" s="197"/>
      <c r="J2822" s="197"/>
      <c r="K2822" s="197"/>
      <c r="L2822" s="197"/>
      <c r="M2822" s="197"/>
      <c r="N2822" s="197"/>
      <c r="O2822" s="197"/>
      <c r="P2822" s="212"/>
    </row>
    <row r="2823" spans="3:16" x14ac:dyDescent="0.2">
      <c r="C2823" s="197"/>
      <c r="D2823" s="197"/>
      <c r="E2823" s="197"/>
      <c r="F2823" s="197"/>
      <c r="G2823" s="197"/>
      <c r="H2823" s="197"/>
      <c r="I2823" s="197"/>
      <c r="J2823" s="197"/>
      <c r="K2823" s="197"/>
      <c r="L2823" s="197"/>
      <c r="M2823" s="197"/>
      <c r="N2823" s="197"/>
      <c r="O2823" s="197"/>
      <c r="P2823" s="212"/>
    </row>
    <row r="2824" spans="3:16" x14ac:dyDescent="0.2">
      <c r="C2824" s="197"/>
      <c r="D2824" s="197"/>
      <c r="E2824" s="197"/>
      <c r="F2824" s="197"/>
      <c r="G2824" s="197"/>
      <c r="H2824" s="197"/>
      <c r="I2824" s="197"/>
      <c r="J2824" s="197"/>
      <c r="K2824" s="197"/>
      <c r="L2824" s="197"/>
      <c r="M2824" s="197"/>
      <c r="N2824" s="197"/>
      <c r="O2824" s="197"/>
      <c r="P2824" s="212"/>
    </row>
    <row r="2825" spans="3:16" x14ac:dyDescent="0.2">
      <c r="C2825" s="197"/>
      <c r="D2825" s="197"/>
      <c r="E2825" s="197"/>
      <c r="F2825" s="197"/>
      <c r="G2825" s="197"/>
      <c r="H2825" s="197"/>
      <c r="I2825" s="197"/>
      <c r="J2825" s="197"/>
      <c r="K2825" s="197"/>
      <c r="L2825" s="197"/>
      <c r="M2825" s="197"/>
      <c r="N2825" s="197"/>
      <c r="O2825" s="197"/>
      <c r="P2825" s="212"/>
    </row>
    <row r="2826" spans="3:16" x14ac:dyDescent="0.2">
      <c r="C2826" s="197"/>
      <c r="D2826" s="197"/>
      <c r="E2826" s="197"/>
      <c r="F2826" s="197"/>
      <c r="G2826" s="197"/>
      <c r="H2826" s="197"/>
      <c r="I2826" s="197"/>
      <c r="J2826" s="197"/>
      <c r="K2826" s="197"/>
      <c r="L2826" s="197"/>
      <c r="M2826" s="197"/>
      <c r="N2826" s="197"/>
      <c r="O2826" s="197"/>
      <c r="P2826" s="212"/>
    </row>
    <row r="2827" spans="3:16" x14ac:dyDescent="0.2">
      <c r="C2827" s="197"/>
      <c r="D2827" s="197"/>
      <c r="E2827" s="197"/>
      <c r="F2827" s="197"/>
      <c r="G2827" s="197"/>
      <c r="H2827" s="197"/>
      <c r="I2827" s="197"/>
      <c r="J2827" s="197"/>
      <c r="K2827" s="197"/>
      <c r="L2827" s="197"/>
      <c r="M2827" s="197"/>
      <c r="N2827" s="197"/>
      <c r="O2827" s="197"/>
      <c r="P2827" s="212"/>
    </row>
    <row r="2828" spans="3:16" x14ac:dyDescent="0.2">
      <c r="C2828" s="197"/>
      <c r="D2828" s="197"/>
      <c r="E2828" s="197"/>
      <c r="F2828" s="197"/>
      <c r="G2828" s="197"/>
      <c r="H2828" s="197"/>
      <c r="I2828" s="197"/>
      <c r="J2828" s="197"/>
      <c r="K2828" s="197"/>
      <c r="L2828" s="197"/>
      <c r="M2828" s="197"/>
      <c r="N2828" s="197"/>
      <c r="O2828" s="197"/>
      <c r="P2828" s="212"/>
    </row>
    <row r="2829" spans="3:16" x14ac:dyDescent="0.2">
      <c r="C2829" s="197"/>
      <c r="D2829" s="197"/>
      <c r="E2829" s="197"/>
      <c r="F2829" s="197"/>
      <c r="G2829" s="197"/>
      <c r="H2829" s="197"/>
      <c r="I2829" s="197"/>
      <c r="J2829" s="197"/>
      <c r="K2829" s="197"/>
      <c r="L2829" s="197"/>
      <c r="M2829" s="197"/>
      <c r="N2829" s="197"/>
      <c r="O2829" s="197"/>
      <c r="P2829" s="212"/>
    </row>
    <row r="2830" spans="3:16" x14ac:dyDescent="0.2">
      <c r="C2830" s="197"/>
      <c r="D2830" s="197"/>
      <c r="E2830" s="197"/>
      <c r="F2830" s="197"/>
      <c r="G2830" s="197"/>
      <c r="H2830" s="197"/>
      <c r="I2830" s="197"/>
      <c r="J2830" s="197"/>
      <c r="K2830" s="197"/>
      <c r="L2830" s="197"/>
      <c r="M2830" s="197"/>
      <c r="N2830" s="197"/>
      <c r="O2830" s="197"/>
      <c r="P2830" s="212"/>
    </row>
    <row r="2831" spans="3:16" x14ac:dyDescent="0.2">
      <c r="C2831" s="197"/>
      <c r="D2831" s="197"/>
      <c r="E2831" s="197"/>
      <c r="F2831" s="197"/>
      <c r="G2831" s="197"/>
      <c r="H2831" s="197"/>
      <c r="I2831" s="197"/>
      <c r="J2831" s="197"/>
      <c r="K2831" s="197"/>
      <c r="L2831" s="197"/>
      <c r="M2831" s="197"/>
      <c r="N2831" s="197"/>
      <c r="O2831" s="197"/>
      <c r="P2831" s="212"/>
    </row>
    <row r="2832" spans="3:16" x14ac:dyDescent="0.2">
      <c r="C2832" s="197"/>
      <c r="D2832" s="197"/>
      <c r="E2832" s="197"/>
      <c r="F2832" s="197"/>
      <c r="G2832" s="197"/>
      <c r="H2832" s="197"/>
      <c r="I2832" s="197"/>
      <c r="J2832" s="197"/>
      <c r="K2832" s="197"/>
      <c r="L2832" s="197"/>
      <c r="M2832" s="197"/>
      <c r="N2832" s="197"/>
      <c r="O2832" s="197"/>
      <c r="P2832" s="212"/>
    </row>
    <row r="2833" spans="3:16" x14ac:dyDescent="0.2">
      <c r="C2833" s="197"/>
      <c r="D2833" s="197"/>
      <c r="E2833" s="197"/>
      <c r="F2833" s="197"/>
      <c r="G2833" s="197"/>
      <c r="H2833" s="197"/>
      <c r="I2833" s="197"/>
      <c r="J2833" s="197"/>
      <c r="K2833" s="197"/>
      <c r="L2833" s="197"/>
      <c r="M2833" s="197"/>
      <c r="N2833" s="197"/>
      <c r="O2833" s="197"/>
      <c r="P2833" s="212"/>
    </row>
    <row r="2834" spans="3:16" x14ac:dyDescent="0.2">
      <c r="C2834" s="197"/>
      <c r="D2834" s="197"/>
      <c r="E2834" s="197"/>
      <c r="F2834" s="197"/>
      <c r="G2834" s="197"/>
      <c r="H2834" s="197"/>
      <c r="I2834" s="197"/>
      <c r="J2834" s="197"/>
      <c r="K2834" s="197"/>
      <c r="L2834" s="197"/>
      <c r="M2834" s="197"/>
      <c r="N2834" s="197"/>
      <c r="O2834" s="197"/>
      <c r="P2834" s="212"/>
    </row>
  </sheetData>
  <pageMargins left="0.19685039370078741" right="0.19685039370078741" top="0.94062500000000004" bottom="0.74803149606299213" header="0.31496062992125984" footer="0.31496062992125984"/>
  <pageSetup paperSize="9" scale="70" orientation="landscape" r:id="rId1"/>
  <headerFooter>
    <oddHeader>&amp;C&amp;"-,Bold"Remuneration for Councillors
2018 01
 - Sec. 66 Report
2016 - 2017 Financial Period</oddHeader>
    <oddFooter>&amp;C&amp;"-,Bold"&amp;9 2014 - 2015:  COUNCILLORS REMUNERATION COSTS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17"/>
  <sheetViews>
    <sheetView zoomScaleNormal="100" zoomScalePageLayoutView="84" workbookViewId="0">
      <selection activeCell="P16" sqref="P16"/>
    </sheetView>
  </sheetViews>
  <sheetFormatPr defaultRowHeight="12.75" x14ac:dyDescent="0.2"/>
  <cols>
    <col min="1" max="1" width="11.5703125" style="18" customWidth="1"/>
    <col min="2" max="2" width="15.42578125" style="18" customWidth="1"/>
    <col min="3" max="3" width="14.85546875" style="18" customWidth="1"/>
    <col min="4" max="4" width="13" style="18" customWidth="1"/>
    <col min="5" max="5" width="13" style="18" hidden="1" customWidth="1"/>
    <col min="6" max="6" width="13.28515625" style="18" hidden="1" customWidth="1"/>
    <col min="7" max="8" width="12.42578125" style="18" hidden="1" customWidth="1"/>
    <col min="9" max="9" width="11" style="18" hidden="1" customWidth="1"/>
    <col min="10" max="10" width="11.5703125" style="18" hidden="1" customWidth="1"/>
    <col min="11" max="12" width="11.140625" style="18" customWidth="1"/>
    <col min="13" max="13" width="12.5703125" style="18" customWidth="1"/>
    <col min="14" max="14" width="13.140625" style="18" customWidth="1"/>
    <col min="15" max="256" width="9.140625" style="18"/>
    <col min="257" max="257" width="16.28515625" style="18" customWidth="1"/>
    <col min="258" max="258" width="12.28515625" style="18" bestFit="1" customWidth="1"/>
    <col min="259" max="259" width="11" style="18" bestFit="1" customWidth="1"/>
    <col min="260" max="260" width="13" style="18" customWidth="1"/>
    <col min="261" max="261" width="10.42578125" style="18" customWidth="1"/>
    <col min="262" max="263" width="10" style="18" customWidth="1"/>
    <col min="264" max="264" width="9.42578125" style="18" customWidth="1"/>
    <col min="265" max="265" width="11" style="18" customWidth="1"/>
    <col min="266" max="266" width="11.5703125" style="18" customWidth="1"/>
    <col min="267" max="268" width="11.140625" style="18" customWidth="1"/>
    <col min="269" max="269" width="7.5703125" style="18" customWidth="1"/>
    <col min="270" max="270" width="13.140625" style="18" customWidth="1"/>
    <col min="271" max="512" width="9.140625" style="18"/>
    <col min="513" max="513" width="16.28515625" style="18" customWidth="1"/>
    <col min="514" max="514" width="12.28515625" style="18" bestFit="1" customWidth="1"/>
    <col min="515" max="515" width="11" style="18" bestFit="1" customWidth="1"/>
    <col min="516" max="516" width="13" style="18" customWidth="1"/>
    <col min="517" max="517" width="10.42578125" style="18" customWidth="1"/>
    <col min="518" max="519" width="10" style="18" customWidth="1"/>
    <col min="520" max="520" width="9.42578125" style="18" customWidth="1"/>
    <col min="521" max="521" width="11" style="18" customWidth="1"/>
    <col min="522" max="522" width="11.5703125" style="18" customWidth="1"/>
    <col min="523" max="524" width="11.140625" style="18" customWidth="1"/>
    <col min="525" max="525" width="7.5703125" style="18" customWidth="1"/>
    <col min="526" max="526" width="13.140625" style="18" customWidth="1"/>
    <col min="527" max="768" width="9.140625" style="18"/>
    <col min="769" max="769" width="16.28515625" style="18" customWidth="1"/>
    <col min="770" max="770" width="12.28515625" style="18" bestFit="1" customWidth="1"/>
    <col min="771" max="771" width="11" style="18" bestFit="1" customWidth="1"/>
    <col min="772" max="772" width="13" style="18" customWidth="1"/>
    <col min="773" max="773" width="10.42578125" style="18" customWidth="1"/>
    <col min="774" max="775" width="10" style="18" customWidth="1"/>
    <col min="776" max="776" width="9.42578125" style="18" customWidth="1"/>
    <col min="777" max="777" width="11" style="18" customWidth="1"/>
    <col min="778" max="778" width="11.5703125" style="18" customWidth="1"/>
    <col min="779" max="780" width="11.140625" style="18" customWidth="1"/>
    <col min="781" max="781" width="7.5703125" style="18" customWidth="1"/>
    <col min="782" max="782" width="13.140625" style="18" customWidth="1"/>
    <col min="783" max="1024" width="9.140625" style="18"/>
    <col min="1025" max="1025" width="16.28515625" style="18" customWidth="1"/>
    <col min="1026" max="1026" width="12.28515625" style="18" bestFit="1" customWidth="1"/>
    <col min="1027" max="1027" width="11" style="18" bestFit="1" customWidth="1"/>
    <col min="1028" max="1028" width="13" style="18" customWidth="1"/>
    <col min="1029" max="1029" width="10.42578125" style="18" customWidth="1"/>
    <col min="1030" max="1031" width="10" style="18" customWidth="1"/>
    <col min="1032" max="1032" width="9.42578125" style="18" customWidth="1"/>
    <col min="1033" max="1033" width="11" style="18" customWidth="1"/>
    <col min="1034" max="1034" width="11.5703125" style="18" customWidth="1"/>
    <col min="1035" max="1036" width="11.140625" style="18" customWidth="1"/>
    <col min="1037" max="1037" width="7.5703125" style="18" customWidth="1"/>
    <col min="1038" max="1038" width="13.140625" style="18" customWidth="1"/>
    <col min="1039" max="1280" width="9.140625" style="18"/>
    <col min="1281" max="1281" width="16.28515625" style="18" customWidth="1"/>
    <col min="1282" max="1282" width="12.28515625" style="18" bestFit="1" customWidth="1"/>
    <col min="1283" max="1283" width="11" style="18" bestFit="1" customWidth="1"/>
    <col min="1284" max="1284" width="13" style="18" customWidth="1"/>
    <col min="1285" max="1285" width="10.42578125" style="18" customWidth="1"/>
    <col min="1286" max="1287" width="10" style="18" customWidth="1"/>
    <col min="1288" max="1288" width="9.42578125" style="18" customWidth="1"/>
    <col min="1289" max="1289" width="11" style="18" customWidth="1"/>
    <col min="1290" max="1290" width="11.5703125" style="18" customWidth="1"/>
    <col min="1291" max="1292" width="11.140625" style="18" customWidth="1"/>
    <col min="1293" max="1293" width="7.5703125" style="18" customWidth="1"/>
    <col min="1294" max="1294" width="13.140625" style="18" customWidth="1"/>
    <col min="1295" max="1536" width="9.140625" style="18"/>
    <col min="1537" max="1537" width="16.28515625" style="18" customWidth="1"/>
    <col min="1538" max="1538" width="12.28515625" style="18" bestFit="1" customWidth="1"/>
    <col min="1539" max="1539" width="11" style="18" bestFit="1" customWidth="1"/>
    <col min="1540" max="1540" width="13" style="18" customWidth="1"/>
    <col min="1541" max="1541" width="10.42578125" style="18" customWidth="1"/>
    <col min="1542" max="1543" width="10" style="18" customWidth="1"/>
    <col min="1544" max="1544" width="9.42578125" style="18" customWidth="1"/>
    <col min="1545" max="1545" width="11" style="18" customWidth="1"/>
    <col min="1546" max="1546" width="11.5703125" style="18" customWidth="1"/>
    <col min="1547" max="1548" width="11.140625" style="18" customWidth="1"/>
    <col min="1549" max="1549" width="7.5703125" style="18" customWidth="1"/>
    <col min="1550" max="1550" width="13.140625" style="18" customWidth="1"/>
    <col min="1551" max="1792" width="9.140625" style="18"/>
    <col min="1793" max="1793" width="16.28515625" style="18" customWidth="1"/>
    <col min="1794" max="1794" width="12.28515625" style="18" bestFit="1" customWidth="1"/>
    <col min="1795" max="1795" width="11" style="18" bestFit="1" customWidth="1"/>
    <col min="1796" max="1796" width="13" style="18" customWidth="1"/>
    <col min="1797" max="1797" width="10.42578125" style="18" customWidth="1"/>
    <col min="1798" max="1799" width="10" style="18" customWidth="1"/>
    <col min="1800" max="1800" width="9.42578125" style="18" customWidth="1"/>
    <col min="1801" max="1801" width="11" style="18" customWidth="1"/>
    <col min="1802" max="1802" width="11.5703125" style="18" customWidth="1"/>
    <col min="1803" max="1804" width="11.140625" style="18" customWidth="1"/>
    <col min="1805" max="1805" width="7.5703125" style="18" customWidth="1"/>
    <col min="1806" max="1806" width="13.140625" style="18" customWidth="1"/>
    <col min="1807" max="2048" width="9.140625" style="18"/>
    <col min="2049" max="2049" width="16.28515625" style="18" customWidth="1"/>
    <col min="2050" max="2050" width="12.28515625" style="18" bestFit="1" customWidth="1"/>
    <col min="2051" max="2051" width="11" style="18" bestFit="1" customWidth="1"/>
    <col min="2052" max="2052" width="13" style="18" customWidth="1"/>
    <col min="2053" max="2053" width="10.42578125" style="18" customWidth="1"/>
    <col min="2054" max="2055" width="10" style="18" customWidth="1"/>
    <col min="2056" max="2056" width="9.42578125" style="18" customWidth="1"/>
    <col min="2057" max="2057" width="11" style="18" customWidth="1"/>
    <col min="2058" max="2058" width="11.5703125" style="18" customWidth="1"/>
    <col min="2059" max="2060" width="11.140625" style="18" customWidth="1"/>
    <col min="2061" max="2061" width="7.5703125" style="18" customWidth="1"/>
    <col min="2062" max="2062" width="13.140625" style="18" customWidth="1"/>
    <col min="2063" max="2304" width="9.140625" style="18"/>
    <col min="2305" max="2305" width="16.28515625" style="18" customWidth="1"/>
    <col min="2306" max="2306" width="12.28515625" style="18" bestFit="1" customWidth="1"/>
    <col min="2307" max="2307" width="11" style="18" bestFit="1" customWidth="1"/>
    <col min="2308" max="2308" width="13" style="18" customWidth="1"/>
    <col min="2309" max="2309" width="10.42578125" style="18" customWidth="1"/>
    <col min="2310" max="2311" width="10" style="18" customWidth="1"/>
    <col min="2312" max="2312" width="9.42578125" style="18" customWidth="1"/>
    <col min="2313" max="2313" width="11" style="18" customWidth="1"/>
    <col min="2314" max="2314" width="11.5703125" style="18" customWidth="1"/>
    <col min="2315" max="2316" width="11.140625" style="18" customWidth="1"/>
    <col min="2317" max="2317" width="7.5703125" style="18" customWidth="1"/>
    <col min="2318" max="2318" width="13.140625" style="18" customWidth="1"/>
    <col min="2319" max="2560" width="9.140625" style="18"/>
    <col min="2561" max="2561" width="16.28515625" style="18" customWidth="1"/>
    <col min="2562" max="2562" width="12.28515625" style="18" bestFit="1" customWidth="1"/>
    <col min="2563" max="2563" width="11" style="18" bestFit="1" customWidth="1"/>
    <col min="2564" max="2564" width="13" style="18" customWidth="1"/>
    <col min="2565" max="2565" width="10.42578125" style="18" customWidth="1"/>
    <col min="2566" max="2567" width="10" style="18" customWidth="1"/>
    <col min="2568" max="2568" width="9.42578125" style="18" customWidth="1"/>
    <col min="2569" max="2569" width="11" style="18" customWidth="1"/>
    <col min="2570" max="2570" width="11.5703125" style="18" customWidth="1"/>
    <col min="2571" max="2572" width="11.140625" style="18" customWidth="1"/>
    <col min="2573" max="2573" width="7.5703125" style="18" customWidth="1"/>
    <col min="2574" max="2574" width="13.140625" style="18" customWidth="1"/>
    <col min="2575" max="2816" width="9.140625" style="18"/>
    <col min="2817" max="2817" width="16.28515625" style="18" customWidth="1"/>
    <col min="2818" max="2818" width="12.28515625" style="18" bestFit="1" customWidth="1"/>
    <col min="2819" max="2819" width="11" style="18" bestFit="1" customWidth="1"/>
    <col min="2820" max="2820" width="13" style="18" customWidth="1"/>
    <col min="2821" max="2821" width="10.42578125" style="18" customWidth="1"/>
    <col min="2822" max="2823" width="10" style="18" customWidth="1"/>
    <col min="2824" max="2824" width="9.42578125" style="18" customWidth="1"/>
    <col min="2825" max="2825" width="11" style="18" customWidth="1"/>
    <col min="2826" max="2826" width="11.5703125" style="18" customWidth="1"/>
    <col min="2827" max="2828" width="11.140625" style="18" customWidth="1"/>
    <col min="2829" max="2829" width="7.5703125" style="18" customWidth="1"/>
    <col min="2830" max="2830" width="13.140625" style="18" customWidth="1"/>
    <col min="2831" max="3072" width="9.140625" style="18"/>
    <col min="3073" max="3073" width="16.28515625" style="18" customWidth="1"/>
    <col min="3074" max="3074" width="12.28515625" style="18" bestFit="1" customWidth="1"/>
    <col min="3075" max="3075" width="11" style="18" bestFit="1" customWidth="1"/>
    <col min="3076" max="3076" width="13" style="18" customWidth="1"/>
    <col min="3077" max="3077" width="10.42578125" style="18" customWidth="1"/>
    <col min="3078" max="3079" width="10" style="18" customWidth="1"/>
    <col min="3080" max="3080" width="9.42578125" style="18" customWidth="1"/>
    <col min="3081" max="3081" width="11" style="18" customWidth="1"/>
    <col min="3082" max="3082" width="11.5703125" style="18" customWidth="1"/>
    <col min="3083" max="3084" width="11.140625" style="18" customWidth="1"/>
    <col min="3085" max="3085" width="7.5703125" style="18" customWidth="1"/>
    <col min="3086" max="3086" width="13.140625" style="18" customWidth="1"/>
    <col min="3087" max="3328" width="9.140625" style="18"/>
    <col min="3329" max="3329" width="16.28515625" style="18" customWidth="1"/>
    <col min="3330" max="3330" width="12.28515625" style="18" bestFit="1" customWidth="1"/>
    <col min="3331" max="3331" width="11" style="18" bestFit="1" customWidth="1"/>
    <col min="3332" max="3332" width="13" style="18" customWidth="1"/>
    <col min="3333" max="3333" width="10.42578125" style="18" customWidth="1"/>
    <col min="3334" max="3335" width="10" style="18" customWidth="1"/>
    <col min="3336" max="3336" width="9.42578125" style="18" customWidth="1"/>
    <col min="3337" max="3337" width="11" style="18" customWidth="1"/>
    <col min="3338" max="3338" width="11.5703125" style="18" customWidth="1"/>
    <col min="3339" max="3340" width="11.140625" style="18" customWidth="1"/>
    <col min="3341" max="3341" width="7.5703125" style="18" customWidth="1"/>
    <col min="3342" max="3342" width="13.140625" style="18" customWidth="1"/>
    <col min="3343" max="3584" width="9.140625" style="18"/>
    <col min="3585" max="3585" width="16.28515625" style="18" customWidth="1"/>
    <col min="3586" max="3586" width="12.28515625" style="18" bestFit="1" customWidth="1"/>
    <col min="3587" max="3587" width="11" style="18" bestFit="1" customWidth="1"/>
    <col min="3588" max="3588" width="13" style="18" customWidth="1"/>
    <col min="3589" max="3589" width="10.42578125" style="18" customWidth="1"/>
    <col min="3590" max="3591" width="10" style="18" customWidth="1"/>
    <col min="3592" max="3592" width="9.42578125" style="18" customWidth="1"/>
    <col min="3593" max="3593" width="11" style="18" customWidth="1"/>
    <col min="3594" max="3594" width="11.5703125" style="18" customWidth="1"/>
    <col min="3595" max="3596" width="11.140625" style="18" customWidth="1"/>
    <col min="3597" max="3597" width="7.5703125" style="18" customWidth="1"/>
    <col min="3598" max="3598" width="13.140625" style="18" customWidth="1"/>
    <col min="3599" max="3840" width="9.140625" style="18"/>
    <col min="3841" max="3841" width="16.28515625" style="18" customWidth="1"/>
    <col min="3842" max="3842" width="12.28515625" style="18" bestFit="1" customWidth="1"/>
    <col min="3843" max="3843" width="11" style="18" bestFit="1" customWidth="1"/>
    <col min="3844" max="3844" width="13" style="18" customWidth="1"/>
    <col min="3845" max="3845" width="10.42578125" style="18" customWidth="1"/>
    <col min="3846" max="3847" width="10" style="18" customWidth="1"/>
    <col min="3848" max="3848" width="9.42578125" style="18" customWidth="1"/>
    <col min="3849" max="3849" width="11" style="18" customWidth="1"/>
    <col min="3850" max="3850" width="11.5703125" style="18" customWidth="1"/>
    <col min="3851" max="3852" width="11.140625" style="18" customWidth="1"/>
    <col min="3853" max="3853" width="7.5703125" style="18" customWidth="1"/>
    <col min="3854" max="3854" width="13.140625" style="18" customWidth="1"/>
    <col min="3855" max="4096" width="9.140625" style="18"/>
    <col min="4097" max="4097" width="16.28515625" style="18" customWidth="1"/>
    <col min="4098" max="4098" width="12.28515625" style="18" bestFit="1" customWidth="1"/>
    <col min="4099" max="4099" width="11" style="18" bestFit="1" customWidth="1"/>
    <col min="4100" max="4100" width="13" style="18" customWidth="1"/>
    <col min="4101" max="4101" width="10.42578125" style="18" customWidth="1"/>
    <col min="4102" max="4103" width="10" style="18" customWidth="1"/>
    <col min="4104" max="4104" width="9.42578125" style="18" customWidth="1"/>
    <col min="4105" max="4105" width="11" style="18" customWidth="1"/>
    <col min="4106" max="4106" width="11.5703125" style="18" customWidth="1"/>
    <col min="4107" max="4108" width="11.140625" style="18" customWidth="1"/>
    <col min="4109" max="4109" width="7.5703125" style="18" customWidth="1"/>
    <col min="4110" max="4110" width="13.140625" style="18" customWidth="1"/>
    <col min="4111" max="4352" width="9.140625" style="18"/>
    <col min="4353" max="4353" width="16.28515625" style="18" customWidth="1"/>
    <col min="4354" max="4354" width="12.28515625" style="18" bestFit="1" customWidth="1"/>
    <col min="4355" max="4355" width="11" style="18" bestFit="1" customWidth="1"/>
    <col min="4356" max="4356" width="13" style="18" customWidth="1"/>
    <col min="4357" max="4357" width="10.42578125" style="18" customWidth="1"/>
    <col min="4358" max="4359" width="10" style="18" customWidth="1"/>
    <col min="4360" max="4360" width="9.42578125" style="18" customWidth="1"/>
    <col min="4361" max="4361" width="11" style="18" customWidth="1"/>
    <col min="4362" max="4362" width="11.5703125" style="18" customWidth="1"/>
    <col min="4363" max="4364" width="11.140625" style="18" customWidth="1"/>
    <col min="4365" max="4365" width="7.5703125" style="18" customWidth="1"/>
    <col min="4366" max="4366" width="13.140625" style="18" customWidth="1"/>
    <col min="4367" max="4608" width="9.140625" style="18"/>
    <col min="4609" max="4609" width="16.28515625" style="18" customWidth="1"/>
    <col min="4610" max="4610" width="12.28515625" style="18" bestFit="1" customWidth="1"/>
    <col min="4611" max="4611" width="11" style="18" bestFit="1" customWidth="1"/>
    <col min="4612" max="4612" width="13" style="18" customWidth="1"/>
    <col min="4613" max="4613" width="10.42578125" style="18" customWidth="1"/>
    <col min="4614" max="4615" width="10" style="18" customWidth="1"/>
    <col min="4616" max="4616" width="9.42578125" style="18" customWidth="1"/>
    <col min="4617" max="4617" width="11" style="18" customWidth="1"/>
    <col min="4618" max="4618" width="11.5703125" style="18" customWidth="1"/>
    <col min="4619" max="4620" width="11.140625" style="18" customWidth="1"/>
    <col min="4621" max="4621" width="7.5703125" style="18" customWidth="1"/>
    <col min="4622" max="4622" width="13.140625" style="18" customWidth="1"/>
    <col min="4623" max="4864" width="9.140625" style="18"/>
    <col min="4865" max="4865" width="16.28515625" style="18" customWidth="1"/>
    <col min="4866" max="4866" width="12.28515625" style="18" bestFit="1" customWidth="1"/>
    <col min="4867" max="4867" width="11" style="18" bestFit="1" customWidth="1"/>
    <col min="4868" max="4868" width="13" style="18" customWidth="1"/>
    <col min="4869" max="4869" width="10.42578125" style="18" customWidth="1"/>
    <col min="4870" max="4871" width="10" style="18" customWidth="1"/>
    <col min="4872" max="4872" width="9.42578125" style="18" customWidth="1"/>
    <col min="4873" max="4873" width="11" style="18" customWidth="1"/>
    <col min="4874" max="4874" width="11.5703125" style="18" customWidth="1"/>
    <col min="4875" max="4876" width="11.140625" style="18" customWidth="1"/>
    <col min="4877" max="4877" width="7.5703125" style="18" customWidth="1"/>
    <col min="4878" max="4878" width="13.140625" style="18" customWidth="1"/>
    <col min="4879" max="5120" width="9.140625" style="18"/>
    <col min="5121" max="5121" width="16.28515625" style="18" customWidth="1"/>
    <col min="5122" max="5122" width="12.28515625" style="18" bestFit="1" customWidth="1"/>
    <col min="5123" max="5123" width="11" style="18" bestFit="1" customWidth="1"/>
    <col min="5124" max="5124" width="13" style="18" customWidth="1"/>
    <col min="5125" max="5125" width="10.42578125" style="18" customWidth="1"/>
    <col min="5126" max="5127" width="10" style="18" customWidth="1"/>
    <col min="5128" max="5128" width="9.42578125" style="18" customWidth="1"/>
    <col min="5129" max="5129" width="11" style="18" customWidth="1"/>
    <col min="5130" max="5130" width="11.5703125" style="18" customWidth="1"/>
    <col min="5131" max="5132" width="11.140625" style="18" customWidth="1"/>
    <col min="5133" max="5133" width="7.5703125" style="18" customWidth="1"/>
    <col min="5134" max="5134" width="13.140625" style="18" customWidth="1"/>
    <col min="5135" max="5376" width="9.140625" style="18"/>
    <col min="5377" max="5377" width="16.28515625" style="18" customWidth="1"/>
    <col min="5378" max="5378" width="12.28515625" style="18" bestFit="1" customWidth="1"/>
    <col min="5379" max="5379" width="11" style="18" bestFit="1" customWidth="1"/>
    <col min="5380" max="5380" width="13" style="18" customWidth="1"/>
    <col min="5381" max="5381" width="10.42578125" style="18" customWidth="1"/>
    <col min="5382" max="5383" width="10" style="18" customWidth="1"/>
    <col min="5384" max="5384" width="9.42578125" style="18" customWidth="1"/>
    <col min="5385" max="5385" width="11" style="18" customWidth="1"/>
    <col min="5386" max="5386" width="11.5703125" style="18" customWidth="1"/>
    <col min="5387" max="5388" width="11.140625" style="18" customWidth="1"/>
    <col min="5389" max="5389" width="7.5703125" style="18" customWidth="1"/>
    <col min="5390" max="5390" width="13.140625" style="18" customWidth="1"/>
    <col min="5391" max="5632" width="9.140625" style="18"/>
    <col min="5633" max="5633" width="16.28515625" style="18" customWidth="1"/>
    <col min="5634" max="5634" width="12.28515625" style="18" bestFit="1" customWidth="1"/>
    <col min="5635" max="5635" width="11" style="18" bestFit="1" customWidth="1"/>
    <col min="5636" max="5636" width="13" style="18" customWidth="1"/>
    <col min="5637" max="5637" width="10.42578125" style="18" customWidth="1"/>
    <col min="5638" max="5639" width="10" style="18" customWidth="1"/>
    <col min="5640" max="5640" width="9.42578125" style="18" customWidth="1"/>
    <col min="5641" max="5641" width="11" style="18" customWidth="1"/>
    <col min="5642" max="5642" width="11.5703125" style="18" customWidth="1"/>
    <col min="5643" max="5644" width="11.140625" style="18" customWidth="1"/>
    <col min="5645" max="5645" width="7.5703125" style="18" customWidth="1"/>
    <col min="5646" max="5646" width="13.140625" style="18" customWidth="1"/>
    <col min="5647" max="5888" width="9.140625" style="18"/>
    <col min="5889" max="5889" width="16.28515625" style="18" customWidth="1"/>
    <col min="5890" max="5890" width="12.28515625" style="18" bestFit="1" customWidth="1"/>
    <col min="5891" max="5891" width="11" style="18" bestFit="1" customWidth="1"/>
    <col min="5892" max="5892" width="13" style="18" customWidth="1"/>
    <col min="5893" max="5893" width="10.42578125" style="18" customWidth="1"/>
    <col min="5894" max="5895" width="10" style="18" customWidth="1"/>
    <col min="5896" max="5896" width="9.42578125" style="18" customWidth="1"/>
    <col min="5897" max="5897" width="11" style="18" customWidth="1"/>
    <col min="5898" max="5898" width="11.5703125" style="18" customWidth="1"/>
    <col min="5899" max="5900" width="11.140625" style="18" customWidth="1"/>
    <col min="5901" max="5901" width="7.5703125" style="18" customWidth="1"/>
    <col min="5902" max="5902" width="13.140625" style="18" customWidth="1"/>
    <col min="5903" max="6144" width="9.140625" style="18"/>
    <col min="6145" max="6145" width="16.28515625" style="18" customWidth="1"/>
    <col min="6146" max="6146" width="12.28515625" style="18" bestFit="1" customWidth="1"/>
    <col min="6147" max="6147" width="11" style="18" bestFit="1" customWidth="1"/>
    <col min="6148" max="6148" width="13" style="18" customWidth="1"/>
    <col min="6149" max="6149" width="10.42578125" style="18" customWidth="1"/>
    <col min="6150" max="6151" width="10" style="18" customWidth="1"/>
    <col min="6152" max="6152" width="9.42578125" style="18" customWidth="1"/>
    <col min="6153" max="6153" width="11" style="18" customWidth="1"/>
    <col min="6154" max="6154" width="11.5703125" style="18" customWidth="1"/>
    <col min="6155" max="6156" width="11.140625" style="18" customWidth="1"/>
    <col min="6157" max="6157" width="7.5703125" style="18" customWidth="1"/>
    <col min="6158" max="6158" width="13.140625" style="18" customWidth="1"/>
    <col min="6159" max="6400" width="9.140625" style="18"/>
    <col min="6401" max="6401" width="16.28515625" style="18" customWidth="1"/>
    <col min="6402" max="6402" width="12.28515625" style="18" bestFit="1" customWidth="1"/>
    <col min="6403" max="6403" width="11" style="18" bestFit="1" customWidth="1"/>
    <col min="6404" max="6404" width="13" style="18" customWidth="1"/>
    <col min="6405" max="6405" width="10.42578125" style="18" customWidth="1"/>
    <col min="6406" max="6407" width="10" style="18" customWidth="1"/>
    <col min="6408" max="6408" width="9.42578125" style="18" customWidth="1"/>
    <col min="6409" max="6409" width="11" style="18" customWidth="1"/>
    <col min="6410" max="6410" width="11.5703125" style="18" customWidth="1"/>
    <col min="6411" max="6412" width="11.140625" style="18" customWidth="1"/>
    <col min="6413" max="6413" width="7.5703125" style="18" customWidth="1"/>
    <col min="6414" max="6414" width="13.140625" style="18" customWidth="1"/>
    <col min="6415" max="6656" width="9.140625" style="18"/>
    <col min="6657" max="6657" width="16.28515625" style="18" customWidth="1"/>
    <col min="6658" max="6658" width="12.28515625" style="18" bestFit="1" customWidth="1"/>
    <col min="6659" max="6659" width="11" style="18" bestFit="1" customWidth="1"/>
    <col min="6660" max="6660" width="13" style="18" customWidth="1"/>
    <col min="6661" max="6661" width="10.42578125" style="18" customWidth="1"/>
    <col min="6662" max="6663" width="10" style="18" customWidth="1"/>
    <col min="6664" max="6664" width="9.42578125" style="18" customWidth="1"/>
    <col min="6665" max="6665" width="11" style="18" customWidth="1"/>
    <col min="6666" max="6666" width="11.5703125" style="18" customWidth="1"/>
    <col min="6667" max="6668" width="11.140625" style="18" customWidth="1"/>
    <col min="6669" max="6669" width="7.5703125" style="18" customWidth="1"/>
    <col min="6670" max="6670" width="13.140625" style="18" customWidth="1"/>
    <col min="6671" max="6912" width="9.140625" style="18"/>
    <col min="6913" max="6913" width="16.28515625" style="18" customWidth="1"/>
    <col min="6914" max="6914" width="12.28515625" style="18" bestFit="1" customWidth="1"/>
    <col min="6915" max="6915" width="11" style="18" bestFit="1" customWidth="1"/>
    <col min="6916" max="6916" width="13" style="18" customWidth="1"/>
    <col min="6917" max="6917" width="10.42578125" style="18" customWidth="1"/>
    <col min="6918" max="6919" width="10" style="18" customWidth="1"/>
    <col min="6920" max="6920" width="9.42578125" style="18" customWidth="1"/>
    <col min="6921" max="6921" width="11" style="18" customWidth="1"/>
    <col min="6922" max="6922" width="11.5703125" style="18" customWidth="1"/>
    <col min="6923" max="6924" width="11.140625" style="18" customWidth="1"/>
    <col min="6925" max="6925" width="7.5703125" style="18" customWidth="1"/>
    <col min="6926" max="6926" width="13.140625" style="18" customWidth="1"/>
    <col min="6927" max="7168" width="9.140625" style="18"/>
    <col min="7169" max="7169" width="16.28515625" style="18" customWidth="1"/>
    <col min="7170" max="7170" width="12.28515625" style="18" bestFit="1" customWidth="1"/>
    <col min="7171" max="7171" width="11" style="18" bestFit="1" customWidth="1"/>
    <col min="7172" max="7172" width="13" style="18" customWidth="1"/>
    <col min="7173" max="7173" width="10.42578125" style="18" customWidth="1"/>
    <col min="7174" max="7175" width="10" style="18" customWidth="1"/>
    <col min="7176" max="7176" width="9.42578125" style="18" customWidth="1"/>
    <col min="7177" max="7177" width="11" style="18" customWidth="1"/>
    <col min="7178" max="7178" width="11.5703125" style="18" customWidth="1"/>
    <col min="7179" max="7180" width="11.140625" style="18" customWidth="1"/>
    <col min="7181" max="7181" width="7.5703125" style="18" customWidth="1"/>
    <col min="7182" max="7182" width="13.140625" style="18" customWidth="1"/>
    <col min="7183" max="7424" width="9.140625" style="18"/>
    <col min="7425" max="7425" width="16.28515625" style="18" customWidth="1"/>
    <col min="7426" max="7426" width="12.28515625" style="18" bestFit="1" customWidth="1"/>
    <col min="7427" max="7427" width="11" style="18" bestFit="1" customWidth="1"/>
    <col min="7428" max="7428" width="13" style="18" customWidth="1"/>
    <col min="7429" max="7429" width="10.42578125" style="18" customWidth="1"/>
    <col min="7430" max="7431" width="10" style="18" customWidth="1"/>
    <col min="7432" max="7432" width="9.42578125" style="18" customWidth="1"/>
    <col min="7433" max="7433" width="11" style="18" customWidth="1"/>
    <col min="7434" max="7434" width="11.5703125" style="18" customWidth="1"/>
    <col min="7435" max="7436" width="11.140625" style="18" customWidth="1"/>
    <col min="7437" max="7437" width="7.5703125" style="18" customWidth="1"/>
    <col min="7438" max="7438" width="13.140625" style="18" customWidth="1"/>
    <col min="7439" max="7680" width="9.140625" style="18"/>
    <col min="7681" max="7681" width="16.28515625" style="18" customWidth="1"/>
    <col min="7682" max="7682" width="12.28515625" style="18" bestFit="1" customWidth="1"/>
    <col min="7683" max="7683" width="11" style="18" bestFit="1" customWidth="1"/>
    <col min="7684" max="7684" width="13" style="18" customWidth="1"/>
    <col min="7685" max="7685" width="10.42578125" style="18" customWidth="1"/>
    <col min="7686" max="7687" width="10" style="18" customWidth="1"/>
    <col min="7688" max="7688" width="9.42578125" style="18" customWidth="1"/>
    <col min="7689" max="7689" width="11" style="18" customWidth="1"/>
    <col min="7690" max="7690" width="11.5703125" style="18" customWidth="1"/>
    <col min="7691" max="7692" width="11.140625" style="18" customWidth="1"/>
    <col min="7693" max="7693" width="7.5703125" style="18" customWidth="1"/>
    <col min="7694" max="7694" width="13.140625" style="18" customWidth="1"/>
    <col min="7695" max="7936" width="9.140625" style="18"/>
    <col min="7937" max="7937" width="16.28515625" style="18" customWidth="1"/>
    <col min="7938" max="7938" width="12.28515625" style="18" bestFit="1" customWidth="1"/>
    <col min="7939" max="7939" width="11" style="18" bestFit="1" customWidth="1"/>
    <col min="7940" max="7940" width="13" style="18" customWidth="1"/>
    <col min="7941" max="7941" width="10.42578125" style="18" customWidth="1"/>
    <col min="7942" max="7943" width="10" style="18" customWidth="1"/>
    <col min="7944" max="7944" width="9.42578125" style="18" customWidth="1"/>
    <col min="7945" max="7945" width="11" style="18" customWidth="1"/>
    <col min="7946" max="7946" width="11.5703125" style="18" customWidth="1"/>
    <col min="7947" max="7948" width="11.140625" style="18" customWidth="1"/>
    <col min="7949" max="7949" width="7.5703125" style="18" customWidth="1"/>
    <col min="7950" max="7950" width="13.140625" style="18" customWidth="1"/>
    <col min="7951" max="8192" width="9.140625" style="18"/>
    <col min="8193" max="8193" width="16.28515625" style="18" customWidth="1"/>
    <col min="8194" max="8194" width="12.28515625" style="18" bestFit="1" customWidth="1"/>
    <col min="8195" max="8195" width="11" style="18" bestFit="1" customWidth="1"/>
    <col min="8196" max="8196" width="13" style="18" customWidth="1"/>
    <col min="8197" max="8197" width="10.42578125" style="18" customWidth="1"/>
    <col min="8198" max="8199" width="10" style="18" customWidth="1"/>
    <col min="8200" max="8200" width="9.42578125" style="18" customWidth="1"/>
    <col min="8201" max="8201" width="11" style="18" customWidth="1"/>
    <col min="8202" max="8202" width="11.5703125" style="18" customWidth="1"/>
    <col min="8203" max="8204" width="11.140625" style="18" customWidth="1"/>
    <col min="8205" max="8205" width="7.5703125" style="18" customWidth="1"/>
    <col min="8206" max="8206" width="13.140625" style="18" customWidth="1"/>
    <col min="8207" max="8448" width="9.140625" style="18"/>
    <col min="8449" max="8449" width="16.28515625" style="18" customWidth="1"/>
    <col min="8450" max="8450" width="12.28515625" style="18" bestFit="1" customWidth="1"/>
    <col min="8451" max="8451" width="11" style="18" bestFit="1" customWidth="1"/>
    <col min="8452" max="8452" width="13" style="18" customWidth="1"/>
    <col min="8453" max="8453" width="10.42578125" style="18" customWidth="1"/>
    <col min="8454" max="8455" width="10" style="18" customWidth="1"/>
    <col min="8456" max="8456" width="9.42578125" style="18" customWidth="1"/>
    <col min="8457" max="8457" width="11" style="18" customWidth="1"/>
    <col min="8458" max="8458" width="11.5703125" style="18" customWidth="1"/>
    <col min="8459" max="8460" width="11.140625" style="18" customWidth="1"/>
    <col min="8461" max="8461" width="7.5703125" style="18" customWidth="1"/>
    <col min="8462" max="8462" width="13.140625" style="18" customWidth="1"/>
    <col min="8463" max="8704" width="9.140625" style="18"/>
    <col min="8705" max="8705" width="16.28515625" style="18" customWidth="1"/>
    <col min="8706" max="8706" width="12.28515625" style="18" bestFit="1" customWidth="1"/>
    <col min="8707" max="8707" width="11" style="18" bestFit="1" customWidth="1"/>
    <col min="8708" max="8708" width="13" style="18" customWidth="1"/>
    <col min="8709" max="8709" width="10.42578125" style="18" customWidth="1"/>
    <col min="8710" max="8711" width="10" style="18" customWidth="1"/>
    <col min="8712" max="8712" width="9.42578125" style="18" customWidth="1"/>
    <col min="8713" max="8713" width="11" style="18" customWidth="1"/>
    <col min="8714" max="8714" width="11.5703125" style="18" customWidth="1"/>
    <col min="8715" max="8716" width="11.140625" style="18" customWidth="1"/>
    <col min="8717" max="8717" width="7.5703125" style="18" customWidth="1"/>
    <col min="8718" max="8718" width="13.140625" style="18" customWidth="1"/>
    <col min="8719" max="8960" width="9.140625" style="18"/>
    <col min="8961" max="8961" width="16.28515625" style="18" customWidth="1"/>
    <col min="8962" max="8962" width="12.28515625" style="18" bestFit="1" customWidth="1"/>
    <col min="8963" max="8963" width="11" style="18" bestFit="1" customWidth="1"/>
    <col min="8964" max="8964" width="13" style="18" customWidth="1"/>
    <col min="8965" max="8965" width="10.42578125" style="18" customWidth="1"/>
    <col min="8966" max="8967" width="10" style="18" customWidth="1"/>
    <col min="8968" max="8968" width="9.42578125" style="18" customWidth="1"/>
    <col min="8969" max="8969" width="11" style="18" customWidth="1"/>
    <col min="8970" max="8970" width="11.5703125" style="18" customWidth="1"/>
    <col min="8971" max="8972" width="11.140625" style="18" customWidth="1"/>
    <col min="8973" max="8973" width="7.5703125" style="18" customWidth="1"/>
    <col min="8974" max="8974" width="13.140625" style="18" customWidth="1"/>
    <col min="8975" max="9216" width="9.140625" style="18"/>
    <col min="9217" max="9217" width="16.28515625" style="18" customWidth="1"/>
    <col min="9218" max="9218" width="12.28515625" style="18" bestFit="1" customWidth="1"/>
    <col min="9219" max="9219" width="11" style="18" bestFit="1" customWidth="1"/>
    <col min="9220" max="9220" width="13" style="18" customWidth="1"/>
    <col min="9221" max="9221" width="10.42578125" style="18" customWidth="1"/>
    <col min="9222" max="9223" width="10" style="18" customWidth="1"/>
    <col min="9224" max="9224" width="9.42578125" style="18" customWidth="1"/>
    <col min="9225" max="9225" width="11" style="18" customWidth="1"/>
    <col min="9226" max="9226" width="11.5703125" style="18" customWidth="1"/>
    <col min="9227" max="9228" width="11.140625" style="18" customWidth="1"/>
    <col min="9229" max="9229" width="7.5703125" style="18" customWidth="1"/>
    <col min="9230" max="9230" width="13.140625" style="18" customWidth="1"/>
    <col min="9231" max="9472" width="9.140625" style="18"/>
    <col min="9473" max="9473" width="16.28515625" style="18" customWidth="1"/>
    <col min="9474" max="9474" width="12.28515625" style="18" bestFit="1" customWidth="1"/>
    <col min="9475" max="9475" width="11" style="18" bestFit="1" customWidth="1"/>
    <col min="9476" max="9476" width="13" style="18" customWidth="1"/>
    <col min="9477" max="9477" width="10.42578125" style="18" customWidth="1"/>
    <col min="9478" max="9479" width="10" style="18" customWidth="1"/>
    <col min="9480" max="9480" width="9.42578125" style="18" customWidth="1"/>
    <col min="9481" max="9481" width="11" style="18" customWidth="1"/>
    <col min="9482" max="9482" width="11.5703125" style="18" customWidth="1"/>
    <col min="9483" max="9484" width="11.140625" style="18" customWidth="1"/>
    <col min="9485" max="9485" width="7.5703125" style="18" customWidth="1"/>
    <col min="9486" max="9486" width="13.140625" style="18" customWidth="1"/>
    <col min="9487" max="9728" width="9.140625" style="18"/>
    <col min="9729" max="9729" width="16.28515625" style="18" customWidth="1"/>
    <col min="9730" max="9730" width="12.28515625" style="18" bestFit="1" customWidth="1"/>
    <col min="9731" max="9731" width="11" style="18" bestFit="1" customWidth="1"/>
    <col min="9732" max="9732" width="13" style="18" customWidth="1"/>
    <col min="9733" max="9733" width="10.42578125" style="18" customWidth="1"/>
    <col min="9734" max="9735" width="10" style="18" customWidth="1"/>
    <col min="9736" max="9736" width="9.42578125" style="18" customWidth="1"/>
    <col min="9737" max="9737" width="11" style="18" customWidth="1"/>
    <col min="9738" max="9738" width="11.5703125" style="18" customWidth="1"/>
    <col min="9739" max="9740" width="11.140625" style="18" customWidth="1"/>
    <col min="9741" max="9741" width="7.5703125" style="18" customWidth="1"/>
    <col min="9742" max="9742" width="13.140625" style="18" customWidth="1"/>
    <col min="9743" max="9984" width="9.140625" style="18"/>
    <col min="9985" max="9985" width="16.28515625" style="18" customWidth="1"/>
    <col min="9986" max="9986" width="12.28515625" style="18" bestFit="1" customWidth="1"/>
    <col min="9987" max="9987" width="11" style="18" bestFit="1" customWidth="1"/>
    <col min="9988" max="9988" width="13" style="18" customWidth="1"/>
    <col min="9989" max="9989" width="10.42578125" style="18" customWidth="1"/>
    <col min="9990" max="9991" width="10" style="18" customWidth="1"/>
    <col min="9992" max="9992" width="9.42578125" style="18" customWidth="1"/>
    <col min="9993" max="9993" width="11" style="18" customWidth="1"/>
    <col min="9994" max="9994" width="11.5703125" style="18" customWidth="1"/>
    <col min="9995" max="9996" width="11.140625" style="18" customWidth="1"/>
    <col min="9997" max="9997" width="7.5703125" style="18" customWidth="1"/>
    <col min="9998" max="9998" width="13.140625" style="18" customWidth="1"/>
    <col min="9999" max="10240" width="9.140625" style="18"/>
    <col min="10241" max="10241" width="16.28515625" style="18" customWidth="1"/>
    <col min="10242" max="10242" width="12.28515625" style="18" bestFit="1" customWidth="1"/>
    <col min="10243" max="10243" width="11" style="18" bestFit="1" customWidth="1"/>
    <col min="10244" max="10244" width="13" style="18" customWidth="1"/>
    <col min="10245" max="10245" width="10.42578125" style="18" customWidth="1"/>
    <col min="10246" max="10247" width="10" style="18" customWidth="1"/>
    <col min="10248" max="10248" width="9.42578125" style="18" customWidth="1"/>
    <col min="10249" max="10249" width="11" style="18" customWidth="1"/>
    <col min="10250" max="10250" width="11.5703125" style="18" customWidth="1"/>
    <col min="10251" max="10252" width="11.140625" style="18" customWidth="1"/>
    <col min="10253" max="10253" width="7.5703125" style="18" customWidth="1"/>
    <col min="10254" max="10254" width="13.140625" style="18" customWidth="1"/>
    <col min="10255" max="10496" width="9.140625" style="18"/>
    <col min="10497" max="10497" width="16.28515625" style="18" customWidth="1"/>
    <col min="10498" max="10498" width="12.28515625" style="18" bestFit="1" customWidth="1"/>
    <col min="10499" max="10499" width="11" style="18" bestFit="1" customWidth="1"/>
    <col min="10500" max="10500" width="13" style="18" customWidth="1"/>
    <col min="10501" max="10501" width="10.42578125" style="18" customWidth="1"/>
    <col min="10502" max="10503" width="10" style="18" customWidth="1"/>
    <col min="10504" max="10504" width="9.42578125" style="18" customWidth="1"/>
    <col min="10505" max="10505" width="11" style="18" customWidth="1"/>
    <col min="10506" max="10506" width="11.5703125" style="18" customWidth="1"/>
    <col min="10507" max="10508" width="11.140625" style="18" customWidth="1"/>
    <col min="10509" max="10509" width="7.5703125" style="18" customWidth="1"/>
    <col min="10510" max="10510" width="13.140625" style="18" customWidth="1"/>
    <col min="10511" max="10752" width="9.140625" style="18"/>
    <col min="10753" max="10753" width="16.28515625" style="18" customWidth="1"/>
    <col min="10754" max="10754" width="12.28515625" style="18" bestFit="1" customWidth="1"/>
    <col min="10755" max="10755" width="11" style="18" bestFit="1" customWidth="1"/>
    <col min="10756" max="10756" width="13" style="18" customWidth="1"/>
    <col min="10757" max="10757" width="10.42578125" style="18" customWidth="1"/>
    <col min="10758" max="10759" width="10" style="18" customWidth="1"/>
    <col min="10760" max="10760" width="9.42578125" style="18" customWidth="1"/>
    <col min="10761" max="10761" width="11" style="18" customWidth="1"/>
    <col min="10762" max="10762" width="11.5703125" style="18" customWidth="1"/>
    <col min="10763" max="10764" width="11.140625" style="18" customWidth="1"/>
    <col min="10765" max="10765" width="7.5703125" style="18" customWidth="1"/>
    <col min="10766" max="10766" width="13.140625" style="18" customWidth="1"/>
    <col min="10767" max="11008" width="9.140625" style="18"/>
    <col min="11009" max="11009" width="16.28515625" style="18" customWidth="1"/>
    <col min="11010" max="11010" width="12.28515625" style="18" bestFit="1" customWidth="1"/>
    <col min="11011" max="11011" width="11" style="18" bestFit="1" customWidth="1"/>
    <col min="11012" max="11012" width="13" style="18" customWidth="1"/>
    <col min="11013" max="11013" width="10.42578125" style="18" customWidth="1"/>
    <col min="11014" max="11015" width="10" style="18" customWidth="1"/>
    <col min="11016" max="11016" width="9.42578125" style="18" customWidth="1"/>
    <col min="11017" max="11017" width="11" style="18" customWidth="1"/>
    <col min="11018" max="11018" width="11.5703125" style="18" customWidth="1"/>
    <col min="11019" max="11020" width="11.140625" style="18" customWidth="1"/>
    <col min="11021" max="11021" width="7.5703125" style="18" customWidth="1"/>
    <col min="11022" max="11022" width="13.140625" style="18" customWidth="1"/>
    <col min="11023" max="11264" width="9.140625" style="18"/>
    <col min="11265" max="11265" width="16.28515625" style="18" customWidth="1"/>
    <col min="11266" max="11266" width="12.28515625" style="18" bestFit="1" customWidth="1"/>
    <col min="11267" max="11267" width="11" style="18" bestFit="1" customWidth="1"/>
    <col min="11268" max="11268" width="13" style="18" customWidth="1"/>
    <col min="11269" max="11269" width="10.42578125" style="18" customWidth="1"/>
    <col min="11270" max="11271" width="10" style="18" customWidth="1"/>
    <col min="11272" max="11272" width="9.42578125" style="18" customWidth="1"/>
    <col min="11273" max="11273" width="11" style="18" customWidth="1"/>
    <col min="11274" max="11274" width="11.5703125" style="18" customWidth="1"/>
    <col min="11275" max="11276" width="11.140625" style="18" customWidth="1"/>
    <col min="11277" max="11277" width="7.5703125" style="18" customWidth="1"/>
    <col min="11278" max="11278" width="13.140625" style="18" customWidth="1"/>
    <col min="11279" max="11520" width="9.140625" style="18"/>
    <col min="11521" max="11521" width="16.28515625" style="18" customWidth="1"/>
    <col min="11522" max="11522" width="12.28515625" style="18" bestFit="1" customWidth="1"/>
    <col min="11523" max="11523" width="11" style="18" bestFit="1" customWidth="1"/>
    <col min="11524" max="11524" width="13" style="18" customWidth="1"/>
    <col min="11525" max="11525" width="10.42578125" style="18" customWidth="1"/>
    <col min="11526" max="11527" width="10" style="18" customWidth="1"/>
    <col min="11528" max="11528" width="9.42578125" style="18" customWidth="1"/>
    <col min="11529" max="11529" width="11" style="18" customWidth="1"/>
    <col min="11530" max="11530" width="11.5703125" style="18" customWidth="1"/>
    <col min="11531" max="11532" width="11.140625" style="18" customWidth="1"/>
    <col min="11533" max="11533" width="7.5703125" style="18" customWidth="1"/>
    <col min="11534" max="11534" width="13.140625" style="18" customWidth="1"/>
    <col min="11535" max="11776" width="9.140625" style="18"/>
    <col min="11777" max="11777" width="16.28515625" style="18" customWidth="1"/>
    <col min="11778" max="11778" width="12.28515625" style="18" bestFit="1" customWidth="1"/>
    <col min="11779" max="11779" width="11" style="18" bestFit="1" customWidth="1"/>
    <col min="11780" max="11780" width="13" style="18" customWidth="1"/>
    <col min="11781" max="11781" width="10.42578125" style="18" customWidth="1"/>
    <col min="11782" max="11783" width="10" style="18" customWidth="1"/>
    <col min="11784" max="11784" width="9.42578125" style="18" customWidth="1"/>
    <col min="11785" max="11785" width="11" style="18" customWidth="1"/>
    <col min="11786" max="11786" width="11.5703125" style="18" customWidth="1"/>
    <col min="11787" max="11788" width="11.140625" style="18" customWidth="1"/>
    <col min="11789" max="11789" width="7.5703125" style="18" customWidth="1"/>
    <col min="11790" max="11790" width="13.140625" style="18" customWidth="1"/>
    <col min="11791" max="12032" width="9.140625" style="18"/>
    <col min="12033" max="12033" width="16.28515625" style="18" customWidth="1"/>
    <col min="12034" max="12034" width="12.28515625" style="18" bestFit="1" customWidth="1"/>
    <col min="12035" max="12035" width="11" style="18" bestFit="1" customWidth="1"/>
    <col min="12036" max="12036" width="13" style="18" customWidth="1"/>
    <col min="12037" max="12037" width="10.42578125" style="18" customWidth="1"/>
    <col min="12038" max="12039" width="10" style="18" customWidth="1"/>
    <col min="12040" max="12040" width="9.42578125" style="18" customWidth="1"/>
    <col min="12041" max="12041" width="11" style="18" customWidth="1"/>
    <col min="12042" max="12042" width="11.5703125" style="18" customWidth="1"/>
    <col min="12043" max="12044" width="11.140625" style="18" customWidth="1"/>
    <col min="12045" max="12045" width="7.5703125" style="18" customWidth="1"/>
    <col min="12046" max="12046" width="13.140625" style="18" customWidth="1"/>
    <col min="12047" max="12288" width="9.140625" style="18"/>
    <col min="12289" max="12289" width="16.28515625" style="18" customWidth="1"/>
    <col min="12290" max="12290" width="12.28515625" style="18" bestFit="1" customWidth="1"/>
    <col min="12291" max="12291" width="11" style="18" bestFit="1" customWidth="1"/>
    <col min="12292" max="12292" width="13" style="18" customWidth="1"/>
    <col min="12293" max="12293" width="10.42578125" style="18" customWidth="1"/>
    <col min="12294" max="12295" width="10" style="18" customWidth="1"/>
    <col min="12296" max="12296" width="9.42578125" style="18" customWidth="1"/>
    <col min="12297" max="12297" width="11" style="18" customWidth="1"/>
    <col min="12298" max="12298" width="11.5703125" style="18" customWidth="1"/>
    <col min="12299" max="12300" width="11.140625" style="18" customWidth="1"/>
    <col min="12301" max="12301" width="7.5703125" style="18" customWidth="1"/>
    <col min="12302" max="12302" width="13.140625" style="18" customWidth="1"/>
    <col min="12303" max="12544" width="9.140625" style="18"/>
    <col min="12545" max="12545" width="16.28515625" style="18" customWidth="1"/>
    <col min="12546" max="12546" width="12.28515625" style="18" bestFit="1" customWidth="1"/>
    <col min="12547" max="12547" width="11" style="18" bestFit="1" customWidth="1"/>
    <col min="12548" max="12548" width="13" style="18" customWidth="1"/>
    <col min="12549" max="12549" width="10.42578125" style="18" customWidth="1"/>
    <col min="12550" max="12551" width="10" style="18" customWidth="1"/>
    <col min="12552" max="12552" width="9.42578125" style="18" customWidth="1"/>
    <col min="12553" max="12553" width="11" style="18" customWidth="1"/>
    <col min="12554" max="12554" width="11.5703125" style="18" customWidth="1"/>
    <col min="12555" max="12556" width="11.140625" style="18" customWidth="1"/>
    <col min="12557" max="12557" width="7.5703125" style="18" customWidth="1"/>
    <col min="12558" max="12558" width="13.140625" style="18" customWidth="1"/>
    <col min="12559" max="12800" width="9.140625" style="18"/>
    <col min="12801" max="12801" width="16.28515625" style="18" customWidth="1"/>
    <col min="12802" max="12802" width="12.28515625" style="18" bestFit="1" customWidth="1"/>
    <col min="12803" max="12803" width="11" style="18" bestFit="1" customWidth="1"/>
    <col min="12804" max="12804" width="13" style="18" customWidth="1"/>
    <col min="12805" max="12805" width="10.42578125" style="18" customWidth="1"/>
    <col min="12806" max="12807" width="10" style="18" customWidth="1"/>
    <col min="12808" max="12808" width="9.42578125" style="18" customWidth="1"/>
    <col min="12809" max="12809" width="11" style="18" customWidth="1"/>
    <col min="12810" max="12810" width="11.5703125" style="18" customWidth="1"/>
    <col min="12811" max="12812" width="11.140625" style="18" customWidth="1"/>
    <col min="12813" max="12813" width="7.5703125" style="18" customWidth="1"/>
    <col min="12814" max="12814" width="13.140625" style="18" customWidth="1"/>
    <col min="12815" max="13056" width="9.140625" style="18"/>
    <col min="13057" max="13057" width="16.28515625" style="18" customWidth="1"/>
    <col min="13058" max="13058" width="12.28515625" style="18" bestFit="1" customWidth="1"/>
    <col min="13059" max="13059" width="11" style="18" bestFit="1" customWidth="1"/>
    <col min="13060" max="13060" width="13" style="18" customWidth="1"/>
    <col min="13061" max="13061" width="10.42578125" style="18" customWidth="1"/>
    <col min="13062" max="13063" width="10" style="18" customWidth="1"/>
    <col min="13064" max="13064" width="9.42578125" style="18" customWidth="1"/>
    <col min="13065" max="13065" width="11" style="18" customWidth="1"/>
    <col min="13066" max="13066" width="11.5703125" style="18" customWidth="1"/>
    <col min="13067" max="13068" width="11.140625" style="18" customWidth="1"/>
    <col min="13069" max="13069" width="7.5703125" style="18" customWidth="1"/>
    <col min="13070" max="13070" width="13.140625" style="18" customWidth="1"/>
    <col min="13071" max="13312" width="9.140625" style="18"/>
    <col min="13313" max="13313" width="16.28515625" style="18" customWidth="1"/>
    <col min="13314" max="13314" width="12.28515625" style="18" bestFit="1" customWidth="1"/>
    <col min="13315" max="13315" width="11" style="18" bestFit="1" customWidth="1"/>
    <col min="13316" max="13316" width="13" style="18" customWidth="1"/>
    <col min="13317" max="13317" width="10.42578125" style="18" customWidth="1"/>
    <col min="13318" max="13319" width="10" style="18" customWidth="1"/>
    <col min="13320" max="13320" width="9.42578125" style="18" customWidth="1"/>
    <col min="13321" max="13321" width="11" style="18" customWidth="1"/>
    <col min="13322" max="13322" width="11.5703125" style="18" customWidth="1"/>
    <col min="13323" max="13324" width="11.140625" style="18" customWidth="1"/>
    <col min="13325" max="13325" width="7.5703125" style="18" customWidth="1"/>
    <col min="13326" max="13326" width="13.140625" style="18" customWidth="1"/>
    <col min="13327" max="13568" width="9.140625" style="18"/>
    <col min="13569" max="13569" width="16.28515625" style="18" customWidth="1"/>
    <col min="13570" max="13570" width="12.28515625" style="18" bestFit="1" customWidth="1"/>
    <col min="13571" max="13571" width="11" style="18" bestFit="1" customWidth="1"/>
    <col min="13572" max="13572" width="13" style="18" customWidth="1"/>
    <col min="13573" max="13573" width="10.42578125" style="18" customWidth="1"/>
    <col min="13574" max="13575" width="10" style="18" customWidth="1"/>
    <col min="13576" max="13576" width="9.42578125" style="18" customWidth="1"/>
    <col min="13577" max="13577" width="11" style="18" customWidth="1"/>
    <col min="13578" max="13578" width="11.5703125" style="18" customWidth="1"/>
    <col min="13579" max="13580" width="11.140625" style="18" customWidth="1"/>
    <col min="13581" max="13581" width="7.5703125" style="18" customWidth="1"/>
    <col min="13582" max="13582" width="13.140625" style="18" customWidth="1"/>
    <col min="13583" max="13824" width="9.140625" style="18"/>
    <col min="13825" max="13825" width="16.28515625" style="18" customWidth="1"/>
    <col min="13826" max="13826" width="12.28515625" style="18" bestFit="1" customWidth="1"/>
    <col min="13827" max="13827" width="11" style="18" bestFit="1" customWidth="1"/>
    <col min="13828" max="13828" width="13" style="18" customWidth="1"/>
    <col min="13829" max="13829" width="10.42578125" style="18" customWidth="1"/>
    <col min="13830" max="13831" width="10" style="18" customWidth="1"/>
    <col min="13832" max="13832" width="9.42578125" style="18" customWidth="1"/>
    <col min="13833" max="13833" width="11" style="18" customWidth="1"/>
    <col min="13834" max="13834" width="11.5703125" style="18" customWidth="1"/>
    <col min="13835" max="13836" width="11.140625" style="18" customWidth="1"/>
    <col min="13837" max="13837" width="7.5703125" style="18" customWidth="1"/>
    <col min="13838" max="13838" width="13.140625" style="18" customWidth="1"/>
    <col min="13839" max="14080" width="9.140625" style="18"/>
    <col min="14081" max="14081" width="16.28515625" style="18" customWidth="1"/>
    <col min="14082" max="14082" width="12.28515625" style="18" bestFit="1" customWidth="1"/>
    <col min="14083" max="14083" width="11" style="18" bestFit="1" customWidth="1"/>
    <col min="14084" max="14084" width="13" style="18" customWidth="1"/>
    <col min="14085" max="14085" width="10.42578125" style="18" customWidth="1"/>
    <col min="14086" max="14087" width="10" style="18" customWidth="1"/>
    <col min="14088" max="14088" width="9.42578125" style="18" customWidth="1"/>
    <col min="14089" max="14089" width="11" style="18" customWidth="1"/>
    <col min="14090" max="14090" width="11.5703125" style="18" customWidth="1"/>
    <col min="14091" max="14092" width="11.140625" style="18" customWidth="1"/>
    <col min="14093" max="14093" width="7.5703125" style="18" customWidth="1"/>
    <col min="14094" max="14094" width="13.140625" style="18" customWidth="1"/>
    <col min="14095" max="14336" width="9.140625" style="18"/>
    <col min="14337" max="14337" width="16.28515625" style="18" customWidth="1"/>
    <col min="14338" max="14338" width="12.28515625" style="18" bestFit="1" customWidth="1"/>
    <col min="14339" max="14339" width="11" style="18" bestFit="1" customWidth="1"/>
    <col min="14340" max="14340" width="13" style="18" customWidth="1"/>
    <col min="14341" max="14341" width="10.42578125" style="18" customWidth="1"/>
    <col min="14342" max="14343" width="10" style="18" customWidth="1"/>
    <col min="14344" max="14344" width="9.42578125" style="18" customWidth="1"/>
    <col min="14345" max="14345" width="11" style="18" customWidth="1"/>
    <col min="14346" max="14346" width="11.5703125" style="18" customWidth="1"/>
    <col min="14347" max="14348" width="11.140625" style="18" customWidth="1"/>
    <col min="14349" max="14349" width="7.5703125" style="18" customWidth="1"/>
    <col min="14350" max="14350" width="13.140625" style="18" customWidth="1"/>
    <col min="14351" max="14592" width="9.140625" style="18"/>
    <col min="14593" max="14593" width="16.28515625" style="18" customWidth="1"/>
    <col min="14594" max="14594" width="12.28515625" style="18" bestFit="1" customWidth="1"/>
    <col min="14595" max="14595" width="11" style="18" bestFit="1" customWidth="1"/>
    <col min="14596" max="14596" width="13" style="18" customWidth="1"/>
    <col min="14597" max="14597" width="10.42578125" style="18" customWidth="1"/>
    <col min="14598" max="14599" width="10" style="18" customWidth="1"/>
    <col min="14600" max="14600" width="9.42578125" style="18" customWidth="1"/>
    <col min="14601" max="14601" width="11" style="18" customWidth="1"/>
    <col min="14602" max="14602" width="11.5703125" style="18" customWidth="1"/>
    <col min="14603" max="14604" width="11.140625" style="18" customWidth="1"/>
    <col min="14605" max="14605" width="7.5703125" style="18" customWidth="1"/>
    <col min="14606" max="14606" width="13.140625" style="18" customWidth="1"/>
    <col min="14607" max="14848" width="9.140625" style="18"/>
    <col min="14849" max="14849" width="16.28515625" style="18" customWidth="1"/>
    <col min="14850" max="14850" width="12.28515625" style="18" bestFit="1" customWidth="1"/>
    <col min="14851" max="14851" width="11" style="18" bestFit="1" customWidth="1"/>
    <col min="14852" max="14852" width="13" style="18" customWidth="1"/>
    <col min="14853" max="14853" width="10.42578125" style="18" customWidth="1"/>
    <col min="14854" max="14855" width="10" style="18" customWidth="1"/>
    <col min="14856" max="14856" width="9.42578125" style="18" customWidth="1"/>
    <col min="14857" max="14857" width="11" style="18" customWidth="1"/>
    <col min="14858" max="14858" width="11.5703125" style="18" customWidth="1"/>
    <col min="14859" max="14860" width="11.140625" style="18" customWidth="1"/>
    <col min="14861" max="14861" width="7.5703125" style="18" customWidth="1"/>
    <col min="14862" max="14862" width="13.140625" style="18" customWidth="1"/>
    <col min="14863" max="15104" width="9.140625" style="18"/>
    <col min="15105" max="15105" width="16.28515625" style="18" customWidth="1"/>
    <col min="15106" max="15106" width="12.28515625" style="18" bestFit="1" customWidth="1"/>
    <col min="15107" max="15107" width="11" style="18" bestFit="1" customWidth="1"/>
    <col min="15108" max="15108" width="13" style="18" customWidth="1"/>
    <col min="15109" max="15109" width="10.42578125" style="18" customWidth="1"/>
    <col min="15110" max="15111" width="10" style="18" customWidth="1"/>
    <col min="15112" max="15112" width="9.42578125" style="18" customWidth="1"/>
    <col min="15113" max="15113" width="11" style="18" customWidth="1"/>
    <col min="15114" max="15114" width="11.5703125" style="18" customWidth="1"/>
    <col min="15115" max="15116" width="11.140625" style="18" customWidth="1"/>
    <col min="15117" max="15117" width="7.5703125" style="18" customWidth="1"/>
    <col min="15118" max="15118" width="13.140625" style="18" customWidth="1"/>
    <col min="15119" max="15360" width="9.140625" style="18"/>
    <col min="15361" max="15361" width="16.28515625" style="18" customWidth="1"/>
    <col min="15362" max="15362" width="12.28515625" style="18" bestFit="1" customWidth="1"/>
    <col min="15363" max="15363" width="11" style="18" bestFit="1" customWidth="1"/>
    <col min="15364" max="15364" width="13" style="18" customWidth="1"/>
    <col min="15365" max="15365" width="10.42578125" style="18" customWidth="1"/>
    <col min="15366" max="15367" width="10" style="18" customWidth="1"/>
    <col min="15368" max="15368" width="9.42578125" style="18" customWidth="1"/>
    <col min="15369" max="15369" width="11" style="18" customWidth="1"/>
    <col min="15370" max="15370" width="11.5703125" style="18" customWidth="1"/>
    <col min="15371" max="15372" width="11.140625" style="18" customWidth="1"/>
    <col min="15373" max="15373" width="7.5703125" style="18" customWidth="1"/>
    <col min="15374" max="15374" width="13.140625" style="18" customWidth="1"/>
    <col min="15375" max="15616" width="9.140625" style="18"/>
    <col min="15617" max="15617" width="16.28515625" style="18" customWidth="1"/>
    <col min="15618" max="15618" width="12.28515625" style="18" bestFit="1" customWidth="1"/>
    <col min="15619" max="15619" width="11" style="18" bestFit="1" customWidth="1"/>
    <col min="15620" max="15620" width="13" style="18" customWidth="1"/>
    <col min="15621" max="15621" width="10.42578125" style="18" customWidth="1"/>
    <col min="15622" max="15623" width="10" style="18" customWidth="1"/>
    <col min="15624" max="15624" width="9.42578125" style="18" customWidth="1"/>
    <col min="15625" max="15625" width="11" style="18" customWidth="1"/>
    <col min="15626" max="15626" width="11.5703125" style="18" customWidth="1"/>
    <col min="15627" max="15628" width="11.140625" style="18" customWidth="1"/>
    <col min="15629" max="15629" width="7.5703125" style="18" customWidth="1"/>
    <col min="15630" max="15630" width="13.140625" style="18" customWidth="1"/>
    <col min="15631" max="15872" width="9.140625" style="18"/>
    <col min="15873" max="15873" width="16.28515625" style="18" customWidth="1"/>
    <col min="15874" max="15874" width="12.28515625" style="18" bestFit="1" customWidth="1"/>
    <col min="15875" max="15875" width="11" style="18" bestFit="1" customWidth="1"/>
    <col min="15876" max="15876" width="13" style="18" customWidth="1"/>
    <col min="15877" max="15877" width="10.42578125" style="18" customWidth="1"/>
    <col min="15878" max="15879" width="10" style="18" customWidth="1"/>
    <col min="15880" max="15880" width="9.42578125" style="18" customWidth="1"/>
    <col min="15881" max="15881" width="11" style="18" customWidth="1"/>
    <col min="15882" max="15882" width="11.5703125" style="18" customWidth="1"/>
    <col min="15883" max="15884" width="11.140625" style="18" customWidth="1"/>
    <col min="15885" max="15885" width="7.5703125" style="18" customWidth="1"/>
    <col min="15886" max="15886" width="13.140625" style="18" customWidth="1"/>
    <col min="15887" max="16128" width="9.140625" style="18"/>
    <col min="16129" max="16129" width="16.28515625" style="18" customWidth="1"/>
    <col min="16130" max="16130" width="12.28515625" style="18" bestFit="1" customWidth="1"/>
    <col min="16131" max="16131" width="11" style="18" bestFit="1" customWidth="1"/>
    <col min="16132" max="16132" width="13" style="18" customWidth="1"/>
    <col min="16133" max="16133" width="10.42578125" style="18" customWidth="1"/>
    <col min="16134" max="16135" width="10" style="18" customWidth="1"/>
    <col min="16136" max="16136" width="9.42578125" style="18" customWidth="1"/>
    <col min="16137" max="16137" width="11" style="18" customWidth="1"/>
    <col min="16138" max="16138" width="11.5703125" style="18" customWidth="1"/>
    <col min="16139" max="16140" width="11.140625" style="18" customWidth="1"/>
    <col min="16141" max="16141" width="7.5703125" style="18" customWidth="1"/>
    <col min="16142" max="16142" width="13.140625" style="18" customWidth="1"/>
    <col min="16143" max="16384" width="9.140625" style="18"/>
  </cols>
  <sheetData>
    <row r="1" spans="1:21" x14ac:dyDescent="0.2">
      <c r="A1" s="275"/>
      <c r="B1" s="275"/>
      <c r="C1" s="275"/>
      <c r="D1" s="275"/>
      <c r="E1" s="275"/>
      <c r="F1" s="275"/>
      <c r="G1" s="275"/>
      <c r="H1" s="275"/>
      <c r="I1" s="275"/>
      <c r="J1" s="275"/>
      <c r="K1" s="275"/>
      <c r="L1" s="275"/>
      <c r="M1" s="275"/>
      <c r="N1" s="275"/>
      <c r="O1" s="275"/>
      <c r="P1" s="275"/>
      <c r="Q1" s="275"/>
      <c r="R1" s="275"/>
      <c r="S1" s="275"/>
      <c r="T1" s="275"/>
      <c r="U1" s="275"/>
    </row>
    <row r="2" spans="1:21" ht="12" customHeight="1" x14ac:dyDescent="0.2">
      <c r="A2" s="275"/>
      <c r="B2" s="275"/>
      <c r="C2" s="275"/>
      <c r="D2" s="275"/>
      <c r="E2" s="275"/>
      <c r="F2" s="275"/>
      <c r="G2" s="275"/>
      <c r="H2" s="275"/>
      <c r="I2" s="275"/>
      <c r="J2" s="275"/>
      <c r="K2" s="275"/>
      <c r="L2" s="275"/>
      <c r="M2" s="275"/>
      <c r="N2" s="275"/>
      <c r="O2" s="275"/>
      <c r="P2" s="275"/>
      <c r="Q2" s="275"/>
      <c r="R2" s="275"/>
      <c r="S2" s="275"/>
      <c r="T2" s="275"/>
      <c r="U2" s="275"/>
    </row>
    <row r="3" spans="1:21" x14ac:dyDescent="0.2">
      <c r="A3" s="19" t="s">
        <v>565</v>
      </c>
      <c r="B3" s="20"/>
      <c r="Q3" s="275"/>
      <c r="R3" s="275"/>
      <c r="S3" s="275"/>
      <c r="T3" s="275"/>
      <c r="U3" s="275"/>
    </row>
    <row r="4" spans="1:21" ht="13.5" thickBot="1" x14ac:dyDescent="0.25">
      <c r="B4" s="20"/>
      <c r="Q4" s="275"/>
      <c r="R4" s="275"/>
      <c r="S4" s="275"/>
      <c r="T4" s="275"/>
      <c r="U4" s="275"/>
    </row>
    <row r="5" spans="1:21" s="19" customFormat="1" ht="13.5" thickBot="1" x14ac:dyDescent="0.25">
      <c r="B5" s="170" t="s">
        <v>26</v>
      </c>
      <c r="C5" s="171"/>
      <c r="D5" s="171"/>
      <c r="E5" s="171"/>
      <c r="F5" s="171"/>
      <c r="G5" s="171"/>
      <c r="H5" s="171"/>
      <c r="I5" s="171"/>
      <c r="J5" s="171"/>
      <c r="K5" s="171"/>
      <c r="L5" s="171"/>
      <c r="M5" s="172"/>
      <c r="N5" s="173" t="s">
        <v>27</v>
      </c>
      <c r="Q5" s="420"/>
      <c r="R5" s="420"/>
      <c r="S5" s="420"/>
      <c r="T5" s="420"/>
      <c r="U5" s="420"/>
    </row>
    <row r="6" spans="1:21" s="174" customFormat="1" x14ac:dyDescent="0.2">
      <c r="B6" s="170" t="s">
        <v>28</v>
      </c>
      <c r="C6" s="171" t="s">
        <v>29</v>
      </c>
      <c r="D6" s="171" t="s">
        <v>30</v>
      </c>
      <c r="E6" s="171" t="s">
        <v>31</v>
      </c>
      <c r="F6" s="171" t="s">
        <v>32</v>
      </c>
      <c r="G6" s="171" t="s">
        <v>33</v>
      </c>
      <c r="H6" s="171" t="s">
        <v>34</v>
      </c>
      <c r="I6" s="175" t="s">
        <v>35</v>
      </c>
      <c r="J6" s="175" t="s">
        <v>36</v>
      </c>
      <c r="K6" s="171" t="s">
        <v>37</v>
      </c>
      <c r="L6" s="175" t="s">
        <v>38</v>
      </c>
      <c r="M6" s="176" t="s">
        <v>39</v>
      </c>
      <c r="N6" s="177" t="s">
        <v>0</v>
      </c>
      <c r="Q6" s="421"/>
      <c r="R6" s="421"/>
      <c r="S6" s="421"/>
      <c r="T6" s="421"/>
      <c r="U6" s="421"/>
    </row>
    <row r="7" spans="1:21" x14ac:dyDescent="0.2">
      <c r="A7" s="19" t="s">
        <v>40</v>
      </c>
      <c r="B7" s="178">
        <v>959938.86</v>
      </c>
      <c r="C7" s="179">
        <v>407691.98</v>
      </c>
      <c r="D7" s="179"/>
      <c r="E7" s="179"/>
      <c r="F7" s="179"/>
      <c r="G7" s="179"/>
      <c r="H7" s="179"/>
      <c r="I7" s="179"/>
      <c r="J7" s="179"/>
      <c r="K7" s="179"/>
      <c r="L7" s="179"/>
      <c r="M7" s="180"/>
      <c r="N7" s="181">
        <f>SUM(B7:M7)</f>
        <v>1367630.8399999999</v>
      </c>
      <c r="Q7" s="275"/>
      <c r="R7" s="275"/>
      <c r="S7" s="275"/>
      <c r="T7" s="275"/>
      <c r="U7" s="275"/>
    </row>
    <row r="8" spans="1:21" x14ac:dyDescent="0.2">
      <c r="A8" s="19" t="s">
        <v>41</v>
      </c>
      <c r="B8" s="178">
        <f>D31</f>
        <v>1203353.3999999999</v>
      </c>
      <c r="C8" s="179">
        <v>1203353.3999999999</v>
      </c>
      <c r="D8" s="179"/>
      <c r="E8" s="179"/>
      <c r="F8" s="179"/>
      <c r="G8" s="179"/>
      <c r="H8" s="179"/>
      <c r="I8" s="179"/>
      <c r="J8" s="179"/>
      <c r="K8" s="179"/>
      <c r="L8" s="179"/>
      <c r="M8" s="180"/>
      <c r="N8" s="181">
        <f>SUM(B8:M8)</f>
        <v>2406706.7999999998</v>
      </c>
      <c r="Q8" s="275"/>
      <c r="R8" s="275"/>
      <c r="S8" s="275"/>
      <c r="T8" s="275"/>
      <c r="U8" s="275"/>
    </row>
    <row r="9" spans="1:21" s="187" customFormat="1" x14ac:dyDescent="0.2">
      <c r="A9" s="182" t="s">
        <v>42</v>
      </c>
      <c r="B9" s="183">
        <f t="shared" ref="B9:N9" si="0">B7/B8</f>
        <v>0.79771982195753965</v>
      </c>
      <c r="C9" s="184">
        <f t="shared" si="0"/>
        <v>0.33879654970850626</v>
      </c>
      <c r="D9" s="184" t="e">
        <f t="shared" si="0"/>
        <v>#DIV/0!</v>
      </c>
      <c r="E9" s="184" t="e">
        <f t="shared" si="0"/>
        <v>#DIV/0!</v>
      </c>
      <c r="F9" s="184" t="e">
        <f t="shared" si="0"/>
        <v>#DIV/0!</v>
      </c>
      <c r="G9" s="184" t="e">
        <f t="shared" si="0"/>
        <v>#DIV/0!</v>
      </c>
      <c r="H9" s="184" t="e">
        <f t="shared" si="0"/>
        <v>#DIV/0!</v>
      </c>
      <c r="I9" s="184" t="e">
        <f t="shared" si="0"/>
        <v>#DIV/0!</v>
      </c>
      <c r="J9" s="184" t="e">
        <f t="shared" si="0"/>
        <v>#DIV/0!</v>
      </c>
      <c r="K9" s="184" t="e">
        <f t="shared" si="0"/>
        <v>#DIV/0!</v>
      </c>
      <c r="L9" s="184" t="e">
        <f t="shared" si="0"/>
        <v>#DIV/0!</v>
      </c>
      <c r="M9" s="185" t="e">
        <f t="shared" si="0"/>
        <v>#DIV/0!</v>
      </c>
      <c r="N9" s="186">
        <f t="shared" si="0"/>
        <v>0.5682581858330229</v>
      </c>
      <c r="Q9" s="422"/>
      <c r="R9" s="422"/>
      <c r="S9" s="422"/>
      <c r="T9" s="422"/>
      <c r="U9" s="422"/>
    </row>
    <row r="10" spans="1:21" x14ac:dyDescent="0.2">
      <c r="A10" s="19" t="s">
        <v>40</v>
      </c>
      <c r="B10" s="178">
        <v>96631.82</v>
      </c>
      <c r="C10" s="179">
        <v>103789.24</v>
      </c>
      <c r="D10" s="179"/>
      <c r="E10" s="179"/>
      <c r="F10" s="179"/>
      <c r="G10" s="179"/>
      <c r="H10" s="179"/>
      <c r="I10" s="179"/>
      <c r="J10" s="179"/>
      <c r="K10" s="179"/>
      <c r="L10" s="179"/>
      <c r="M10" s="180"/>
      <c r="N10" s="181">
        <f>SUM(B10:M10)</f>
        <v>200421.06</v>
      </c>
      <c r="Q10" s="275"/>
      <c r="R10" s="275"/>
      <c r="S10" s="275"/>
      <c r="T10" s="275"/>
      <c r="U10" s="275"/>
    </row>
    <row r="11" spans="1:21" x14ac:dyDescent="0.2">
      <c r="A11" s="19" t="s">
        <v>43</v>
      </c>
      <c r="B11" s="178">
        <v>157666.65</v>
      </c>
      <c r="C11" s="179">
        <v>157689.26999999999</v>
      </c>
      <c r="D11" s="179"/>
      <c r="E11" s="179"/>
      <c r="F11" s="179"/>
      <c r="G11" s="179"/>
      <c r="H11" s="179"/>
      <c r="I11" s="179"/>
      <c r="J11" s="179"/>
      <c r="K11" s="179"/>
      <c r="L11" s="179"/>
      <c r="M11" s="180"/>
      <c r="N11" s="181">
        <f>SUM(B11:M11)</f>
        <v>315355.92</v>
      </c>
      <c r="Q11" s="275"/>
      <c r="R11" s="275"/>
      <c r="S11" s="275"/>
      <c r="T11" s="275"/>
      <c r="U11" s="275"/>
    </row>
    <row r="12" spans="1:21" s="187" customFormat="1" x14ac:dyDescent="0.2">
      <c r="A12" s="182" t="s">
        <v>42</v>
      </c>
      <c r="B12" s="183">
        <f t="shared" ref="B12:N12" si="1">B10/B11</f>
        <v>0.61288687239818951</v>
      </c>
      <c r="C12" s="184">
        <f t="shared" si="1"/>
        <v>0.65818834724772335</v>
      </c>
      <c r="D12" s="184" t="e">
        <f t="shared" si="1"/>
        <v>#DIV/0!</v>
      </c>
      <c r="E12" s="184" t="e">
        <f t="shared" si="1"/>
        <v>#DIV/0!</v>
      </c>
      <c r="F12" s="184" t="e">
        <f t="shared" si="1"/>
        <v>#DIV/0!</v>
      </c>
      <c r="G12" s="184" t="e">
        <f t="shared" si="1"/>
        <v>#DIV/0!</v>
      </c>
      <c r="H12" s="184" t="e">
        <f t="shared" si="1"/>
        <v>#DIV/0!</v>
      </c>
      <c r="I12" s="184" t="e">
        <f t="shared" si="1"/>
        <v>#DIV/0!</v>
      </c>
      <c r="J12" s="184" t="e">
        <f t="shared" si="1"/>
        <v>#DIV/0!</v>
      </c>
      <c r="K12" s="184" t="e">
        <f t="shared" si="1"/>
        <v>#DIV/0!</v>
      </c>
      <c r="L12" s="184" t="e">
        <f t="shared" si="1"/>
        <v>#DIV/0!</v>
      </c>
      <c r="M12" s="184" t="e">
        <f t="shared" si="1"/>
        <v>#DIV/0!</v>
      </c>
      <c r="N12" s="186">
        <f t="shared" si="1"/>
        <v>0.63553923452586525</v>
      </c>
      <c r="Q12" s="422"/>
      <c r="R12" s="422"/>
      <c r="S12" s="422"/>
      <c r="T12" s="422"/>
      <c r="U12" s="422"/>
    </row>
    <row r="13" spans="1:21" x14ac:dyDescent="0.2">
      <c r="A13" s="19" t="s">
        <v>40</v>
      </c>
      <c r="B13" s="178">
        <v>39382.480000000003</v>
      </c>
      <c r="C13" s="179">
        <v>22206.67</v>
      </c>
      <c r="D13" s="179"/>
      <c r="E13" s="179"/>
      <c r="F13" s="179"/>
      <c r="G13" s="179"/>
      <c r="H13" s="179"/>
      <c r="I13" s="179"/>
      <c r="J13" s="179"/>
      <c r="K13" s="179"/>
      <c r="L13" s="179"/>
      <c r="M13" s="180"/>
      <c r="N13" s="181">
        <f>SUM(B13:M13)</f>
        <v>61589.15</v>
      </c>
      <c r="Q13" s="275"/>
      <c r="R13" s="275"/>
      <c r="S13" s="275"/>
      <c r="T13" s="275"/>
      <c r="U13" s="275"/>
    </row>
    <row r="14" spans="1:21" x14ac:dyDescent="0.2">
      <c r="A14" s="19" t="s">
        <v>44</v>
      </c>
      <c r="B14" s="178">
        <v>65588.009999999995</v>
      </c>
      <c r="C14" s="188">
        <v>65588.009999999995</v>
      </c>
      <c r="D14" s="179"/>
      <c r="E14" s="179"/>
      <c r="F14" s="179"/>
      <c r="G14" s="179"/>
      <c r="H14" s="179"/>
      <c r="I14" s="179"/>
      <c r="J14" s="179"/>
      <c r="K14" s="179"/>
      <c r="L14" s="179"/>
      <c r="M14" s="180"/>
      <c r="N14" s="181">
        <f>SUM(B14:M14)</f>
        <v>131176.01999999999</v>
      </c>
      <c r="O14" s="390"/>
      <c r="Q14" s="275"/>
      <c r="R14" s="275"/>
      <c r="S14" s="275"/>
      <c r="T14" s="275"/>
      <c r="U14" s="275"/>
    </row>
    <row r="15" spans="1:21" s="187" customFormat="1" x14ac:dyDescent="0.2">
      <c r="A15" s="182" t="s">
        <v>42</v>
      </c>
      <c r="B15" s="183">
        <f t="shared" ref="B15:N15" si="2">B13/B14</f>
        <v>0.60045243025363948</v>
      </c>
      <c r="C15" s="184">
        <f t="shared" si="2"/>
        <v>0.33857819439864084</v>
      </c>
      <c r="D15" s="184" t="e">
        <f t="shared" si="2"/>
        <v>#DIV/0!</v>
      </c>
      <c r="E15" s="184" t="e">
        <f t="shared" si="2"/>
        <v>#DIV/0!</v>
      </c>
      <c r="F15" s="184" t="e">
        <f t="shared" si="2"/>
        <v>#DIV/0!</v>
      </c>
      <c r="G15" s="184" t="e">
        <f t="shared" si="2"/>
        <v>#DIV/0!</v>
      </c>
      <c r="H15" s="184" t="e">
        <f t="shared" si="2"/>
        <v>#DIV/0!</v>
      </c>
      <c r="I15" s="184" t="e">
        <f t="shared" si="2"/>
        <v>#DIV/0!</v>
      </c>
      <c r="J15" s="184" t="e">
        <f t="shared" si="2"/>
        <v>#DIV/0!</v>
      </c>
      <c r="K15" s="184" t="e">
        <f t="shared" si="2"/>
        <v>#DIV/0!</v>
      </c>
      <c r="L15" s="184" t="e">
        <f t="shared" si="2"/>
        <v>#DIV/0!</v>
      </c>
      <c r="M15" s="184" t="e">
        <f t="shared" si="2"/>
        <v>#DIV/0!</v>
      </c>
      <c r="N15" s="186">
        <f t="shared" si="2"/>
        <v>0.46951531232614013</v>
      </c>
      <c r="Q15" s="422"/>
      <c r="R15" s="422"/>
      <c r="S15" s="422"/>
      <c r="T15" s="422"/>
      <c r="U15" s="422"/>
    </row>
    <row r="16" spans="1:21" x14ac:dyDescent="0.2">
      <c r="A16" s="19" t="s">
        <v>45</v>
      </c>
      <c r="B16" s="178">
        <f>B7+B10+B13</f>
        <v>1095953.1599999999</v>
      </c>
      <c r="C16" s="188">
        <f>C7+C10+C13</f>
        <v>533687.89</v>
      </c>
      <c r="D16" s="188">
        <f t="shared" ref="D16:M16" si="3">D7+D10+D13</f>
        <v>0</v>
      </c>
      <c r="E16" s="188">
        <f t="shared" si="3"/>
        <v>0</v>
      </c>
      <c r="F16" s="188">
        <f t="shared" si="3"/>
        <v>0</v>
      </c>
      <c r="G16" s="188">
        <f t="shared" si="3"/>
        <v>0</v>
      </c>
      <c r="H16" s="188">
        <f t="shared" si="3"/>
        <v>0</v>
      </c>
      <c r="I16" s="188">
        <f t="shared" si="3"/>
        <v>0</v>
      </c>
      <c r="J16" s="188">
        <f t="shared" si="3"/>
        <v>0</v>
      </c>
      <c r="K16" s="188">
        <f t="shared" si="3"/>
        <v>0</v>
      </c>
      <c r="L16" s="188">
        <f t="shared" si="3"/>
        <v>0</v>
      </c>
      <c r="M16" s="180">
        <f t="shared" si="3"/>
        <v>0</v>
      </c>
      <c r="N16" s="181">
        <f>SUM(B16:M16)</f>
        <v>1629641.0499999998</v>
      </c>
      <c r="Q16" s="275"/>
      <c r="R16" s="275"/>
      <c r="S16" s="275"/>
      <c r="T16" s="275"/>
      <c r="U16" s="275"/>
    </row>
    <row r="17" spans="1:21" x14ac:dyDescent="0.2">
      <c r="A17" s="19" t="s">
        <v>46</v>
      </c>
      <c r="B17" s="178">
        <f t="shared" ref="B17:M17" si="4">B8+B11+B14</f>
        <v>1426608.0599999998</v>
      </c>
      <c r="C17" s="188">
        <f t="shared" si="4"/>
        <v>1426630.68</v>
      </c>
      <c r="D17" s="188">
        <f t="shared" si="4"/>
        <v>0</v>
      </c>
      <c r="E17" s="188">
        <f t="shared" si="4"/>
        <v>0</v>
      </c>
      <c r="F17" s="188">
        <f t="shared" si="4"/>
        <v>0</v>
      </c>
      <c r="G17" s="188">
        <f t="shared" si="4"/>
        <v>0</v>
      </c>
      <c r="H17" s="188">
        <f t="shared" si="4"/>
        <v>0</v>
      </c>
      <c r="I17" s="188">
        <f t="shared" si="4"/>
        <v>0</v>
      </c>
      <c r="J17" s="188">
        <f t="shared" si="4"/>
        <v>0</v>
      </c>
      <c r="K17" s="188">
        <f t="shared" si="4"/>
        <v>0</v>
      </c>
      <c r="L17" s="188">
        <f t="shared" si="4"/>
        <v>0</v>
      </c>
      <c r="M17" s="180">
        <f t="shared" si="4"/>
        <v>0</v>
      </c>
      <c r="N17" s="181">
        <f>SUM(B17:M17)</f>
        <v>2853238.7399999998</v>
      </c>
      <c r="Q17" s="275"/>
      <c r="R17" s="275"/>
      <c r="S17" s="275"/>
      <c r="T17" s="275"/>
      <c r="U17" s="275"/>
    </row>
    <row r="18" spans="1:21" s="187" customFormat="1" ht="13.5" thickBot="1" x14ac:dyDescent="0.25">
      <c r="A18" s="182" t="s">
        <v>47</v>
      </c>
      <c r="B18" s="189">
        <f t="shared" ref="B18:N18" si="5">B16/B17</f>
        <v>0.76822302546082633</v>
      </c>
      <c r="C18" s="190">
        <f t="shared" si="5"/>
        <v>0.37408973288027147</v>
      </c>
      <c r="D18" s="190" t="e">
        <f>D16/D17</f>
        <v>#DIV/0!</v>
      </c>
      <c r="E18" s="190" t="e">
        <f t="shared" si="5"/>
        <v>#DIV/0!</v>
      </c>
      <c r="F18" s="190" t="e">
        <f t="shared" si="5"/>
        <v>#DIV/0!</v>
      </c>
      <c r="G18" s="190" t="e">
        <f t="shared" si="5"/>
        <v>#DIV/0!</v>
      </c>
      <c r="H18" s="190" t="e">
        <f t="shared" si="5"/>
        <v>#DIV/0!</v>
      </c>
      <c r="I18" s="190" t="e">
        <f>I16/I17</f>
        <v>#DIV/0!</v>
      </c>
      <c r="J18" s="190" t="e">
        <f t="shared" si="5"/>
        <v>#DIV/0!</v>
      </c>
      <c r="K18" s="190" t="e">
        <f t="shared" si="5"/>
        <v>#DIV/0!</v>
      </c>
      <c r="L18" s="190" t="e">
        <f>L16/L17</f>
        <v>#DIV/0!</v>
      </c>
      <c r="M18" s="191" t="e">
        <f t="shared" si="5"/>
        <v>#DIV/0!</v>
      </c>
      <c r="N18" s="192">
        <f t="shared" si="5"/>
        <v>0.57115481685910374</v>
      </c>
      <c r="Q18" s="422"/>
      <c r="R18" s="422"/>
      <c r="S18" s="422"/>
      <c r="T18" s="422"/>
      <c r="U18" s="422"/>
    </row>
    <row r="19" spans="1:21" s="187" customFormat="1" x14ac:dyDescent="0.2">
      <c r="A19" s="182"/>
      <c r="B19" s="184"/>
      <c r="C19" s="184"/>
      <c r="D19" s="184"/>
      <c r="E19" s="184"/>
      <c r="F19" s="184"/>
      <c r="G19" s="184"/>
      <c r="H19" s="184"/>
      <c r="I19" s="184"/>
      <c r="J19" s="184"/>
      <c r="K19" s="184"/>
      <c r="L19" s="184"/>
      <c r="M19" s="184"/>
      <c r="N19" s="184"/>
      <c r="Q19" s="422"/>
      <c r="R19" s="422"/>
      <c r="S19" s="422"/>
      <c r="T19" s="422"/>
      <c r="U19" s="422"/>
    </row>
    <row r="20" spans="1:21" s="187" customFormat="1" x14ac:dyDescent="0.2">
      <c r="A20" s="182"/>
      <c r="B20" s="184"/>
      <c r="C20" s="184"/>
      <c r="D20" s="184"/>
      <c r="E20" s="184"/>
      <c r="F20" s="184"/>
      <c r="G20" s="184"/>
      <c r="H20" s="184"/>
      <c r="I20" s="184"/>
      <c r="J20" s="184"/>
      <c r="K20" s="184"/>
      <c r="L20" s="184"/>
      <c r="M20" s="184"/>
      <c r="N20" s="184"/>
      <c r="Q20" s="422"/>
      <c r="R20" s="422"/>
      <c r="S20" s="422"/>
      <c r="T20" s="422"/>
      <c r="U20" s="422"/>
    </row>
    <row r="21" spans="1:21" x14ac:dyDescent="0.2">
      <c r="B21" s="20"/>
      <c r="N21" s="21"/>
      <c r="Q21" s="275"/>
      <c r="R21" s="275"/>
      <c r="S21" s="275"/>
      <c r="T21" s="275"/>
      <c r="U21" s="275"/>
    </row>
    <row r="22" spans="1:21" hidden="1" x14ac:dyDescent="0.2">
      <c r="B22" s="20"/>
      <c r="C22" s="18" t="s">
        <v>566</v>
      </c>
      <c r="D22" s="18" t="s">
        <v>846</v>
      </c>
      <c r="K22" s="18" t="s">
        <v>847</v>
      </c>
      <c r="N22" s="21"/>
      <c r="Q22" s="275"/>
      <c r="R22" s="275"/>
      <c r="S22" s="275"/>
      <c r="T22" s="275"/>
      <c r="U22" s="275"/>
    </row>
    <row r="23" spans="1:21" hidden="1" x14ac:dyDescent="0.2">
      <c r="A23" s="19" t="s">
        <v>567</v>
      </c>
      <c r="B23" s="20" t="s">
        <v>529</v>
      </c>
      <c r="D23" s="52">
        <v>270978.74</v>
      </c>
      <c r="K23" s="52">
        <v>3405.14</v>
      </c>
      <c r="Q23" s="275"/>
      <c r="R23" s="275"/>
      <c r="S23" s="275"/>
      <c r="T23" s="275"/>
      <c r="U23" s="275"/>
    </row>
    <row r="24" spans="1:21" hidden="1" x14ac:dyDescent="0.2">
      <c r="B24" s="20" t="s">
        <v>530</v>
      </c>
      <c r="D24" s="52">
        <v>21178.85</v>
      </c>
      <c r="K24" s="52">
        <v>9213.49</v>
      </c>
      <c r="Q24" s="275"/>
      <c r="R24" s="275"/>
      <c r="S24" s="275"/>
      <c r="T24" s="275"/>
      <c r="U24" s="275"/>
    </row>
    <row r="25" spans="1:21" hidden="1" x14ac:dyDescent="0.2">
      <c r="B25" s="20" t="s">
        <v>531</v>
      </c>
      <c r="D25" s="52">
        <v>296855.53999999998</v>
      </c>
      <c r="K25" s="52">
        <v>161097.32999999999</v>
      </c>
      <c r="Q25" s="275"/>
      <c r="R25" s="275"/>
      <c r="S25" s="275"/>
      <c r="T25" s="275"/>
      <c r="U25" s="275"/>
    </row>
    <row r="26" spans="1:21" hidden="1" x14ac:dyDescent="0.2">
      <c r="B26" s="18" t="s">
        <v>568</v>
      </c>
      <c r="D26" s="52">
        <v>42490.89</v>
      </c>
      <c r="K26" s="52">
        <v>41943.64</v>
      </c>
      <c r="Q26" s="275"/>
      <c r="R26" s="275"/>
      <c r="S26" s="275"/>
      <c r="T26" s="275"/>
      <c r="U26" s="275"/>
    </row>
    <row r="27" spans="1:21" hidden="1" x14ac:dyDescent="0.2">
      <c r="B27" s="18" t="s">
        <v>569</v>
      </c>
      <c r="D27" s="52">
        <v>224166.25</v>
      </c>
      <c r="K27" s="52">
        <v>132709.88</v>
      </c>
      <c r="N27" s="18">
        <v>657825.72</v>
      </c>
      <c r="O27" s="18">
        <v>25197.3</v>
      </c>
      <c r="Q27" s="275"/>
      <c r="R27" s="275"/>
      <c r="S27" s="275"/>
      <c r="T27" s="275"/>
      <c r="U27" s="275"/>
    </row>
    <row r="28" spans="1:21" hidden="1" x14ac:dyDescent="0.2">
      <c r="B28" s="18" t="s">
        <v>534</v>
      </c>
      <c r="D28" s="52">
        <v>53013.27</v>
      </c>
      <c r="K28" s="52">
        <v>41582.9</v>
      </c>
      <c r="Q28" s="275"/>
      <c r="R28" s="275"/>
      <c r="S28" s="275"/>
      <c r="T28" s="275"/>
      <c r="U28" s="275"/>
    </row>
    <row r="29" spans="1:21" hidden="1" x14ac:dyDescent="0.2">
      <c r="B29" s="18" t="s">
        <v>535</v>
      </c>
      <c r="D29" s="52">
        <v>286843.61</v>
      </c>
      <c r="K29" s="52">
        <v>158183.53</v>
      </c>
      <c r="Q29" s="275"/>
      <c r="R29" s="275"/>
      <c r="S29" s="275"/>
      <c r="T29" s="275"/>
      <c r="U29" s="275"/>
    </row>
    <row r="30" spans="1:21" hidden="1" x14ac:dyDescent="0.2">
      <c r="A30" s="389"/>
      <c r="B30" s="18" t="s">
        <v>22</v>
      </c>
      <c r="D30" s="52">
        <v>7826.25</v>
      </c>
      <c r="K30" s="52">
        <v>6319.27</v>
      </c>
      <c r="Q30" s="275"/>
      <c r="R30" s="275"/>
      <c r="S30" s="275"/>
      <c r="T30" s="275"/>
      <c r="U30" s="275"/>
    </row>
    <row r="31" spans="1:21" ht="13.5" hidden="1" thickBot="1" x14ac:dyDescent="0.25">
      <c r="C31" s="391"/>
      <c r="D31" s="392">
        <f>D23+D24+D25+D26+D27+D28+D29+D30</f>
        <v>1203353.3999999999</v>
      </c>
      <c r="E31" s="392">
        <f t="shared" ref="E31:K31" si="6">E23+E24+E25+E26+E27+E28+E29+E30</f>
        <v>0</v>
      </c>
      <c r="F31" s="392">
        <f t="shared" si="6"/>
        <v>0</v>
      </c>
      <c r="G31" s="392">
        <f t="shared" si="6"/>
        <v>0</v>
      </c>
      <c r="H31" s="392">
        <f t="shared" si="6"/>
        <v>0</v>
      </c>
      <c r="I31" s="392">
        <f t="shared" si="6"/>
        <v>0</v>
      </c>
      <c r="J31" s="392">
        <f t="shared" si="6"/>
        <v>0</v>
      </c>
      <c r="K31" s="392">
        <f t="shared" si="6"/>
        <v>554455.18000000005</v>
      </c>
      <c r="L31" s="424">
        <f>D31-K31</f>
        <v>648898.21999999986</v>
      </c>
      <c r="Q31" s="275"/>
      <c r="R31" s="275"/>
      <c r="S31" s="275"/>
      <c r="T31" s="275"/>
      <c r="U31" s="275"/>
    </row>
    <row r="32" spans="1:21" customFormat="1" ht="15.75" hidden="1" thickTop="1" x14ac:dyDescent="0.25">
      <c r="A32" s="18"/>
      <c r="B32" s="18"/>
      <c r="C32" s="18"/>
      <c r="D32" s="18"/>
      <c r="E32" s="18"/>
      <c r="F32" s="18"/>
      <c r="G32" s="18"/>
      <c r="H32" s="18"/>
      <c r="I32" s="18"/>
      <c r="J32" s="18"/>
      <c r="K32" s="18"/>
      <c r="L32" s="18"/>
      <c r="M32" s="18"/>
      <c r="N32" s="18"/>
      <c r="O32" s="18"/>
      <c r="P32" s="18"/>
      <c r="Q32" s="423"/>
      <c r="R32" s="423"/>
      <c r="S32" s="423"/>
      <c r="T32" s="423"/>
      <c r="U32" s="423"/>
    </row>
    <row r="33" spans="1:21" customFormat="1" ht="15" x14ac:dyDescent="0.25">
      <c r="A33" s="18"/>
      <c r="B33" s="18"/>
      <c r="C33" s="18"/>
      <c r="D33" s="18"/>
      <c r="E33" s="18"/>
      <c r="F33" s="18"/>
      <c r="G33" s="18"/>
      <c r="H33" s="18"/>
      <c r="I33" s="18"/>
      <c r="J33" s="18"/>
      <c r="K33" s="18"/>
      <c r="L33" s="18"/>
      <c r="M33" s="18"/>
      <c r="N33" s="18"/>
      <c r="O33" s="18"/>
      <c r="P33" s="18"/>
      <c r="Q33" s="423"/>
      <c r="R33" s="423"/>
      <c r="S33" s="423"/>
      <c r="T33" s="423"/>
      <c r="U33" s="423"/>
    </row>
    <row r="34" spans="1:21" x14ac:dyDescent="0.2">
      <c r="A34" s="275"/>
      <c r="B34" s="275"/>
      <c r="C34" s="275"/>
      <c r="D34" s="275"/>
      <c r="E34" s="275"/>
      <c r="F34" s="275"/>
      <c r="G34" s="275"/>
      <c r="H34" s="275"/>
      <c r="I34" s="275"/>
      <c r="J34" s="275"/>
      <c r="K34" s="275"/>
      <c r="L34" s="275"/>
      <c r="M34" s="275"/>
      <c r="N34" s="275"/>
      <c r="O34" s="275"/>
      <c r="P34" s="275"/>
      <c r="Q34" s="275"/>
      <c r="R34" s="275"/>
      <c r="S34" s="275"/>
      <c r="T34" s="275"/>
      <c r="U34" s="275"/>
    </row>
    <row r="35" spans="1:21" x14ac:dyDescent="0.2">
      <c r="A35" s="275"/>
      <c r="B35" s="275"/>
      <c r="C35" s="275"/>
      <c r="D35" s="275"/>
      <c r="E35" s="275"/>
      <c r="F35" s="275"/>
      <c r="G35" s="275"/>
      <c r="H35" s="275"/>
      <c r="I35" s="275"/>
      <c r="J35" s="275"/>
      <c r="K35" s="275"/>
      <c r="L35" s="275"/>
      <c r="M35" s="275"/>
      <c r="N35" s="275"/>
      <c r="O35" s="275"/>
      <c r="P35" s="275"/>
      <c r="Q35" s="275"/>
      <c r="R35" s="275"/>
      <c r="S35" s="275"/>
      <c r="T35" s="275"/>
      <c r="U35" s="275"/>
    </row>
    <row r="36" spans="1:21" x14ac:dyDescent="0.2">
      <c r="A36" s="275"/>
      <c r="B36" s="275"/>
      <c r="C36" s="275"/>
      <c r="D36" s="275"/>
      <c r="E36" s="275"/>
      <c r="F36" s="275"/>
      <c r="G36" s="275"/>
      <c r="H36" s="275"/>
      <c r="I36" s="275"/>
      <c r="J36" s="275"/>
      <c r="K36" s="275"/>
      <c r="L36" s="275"/>
      <c r="M36" s="275"/>
      <c r="N36" s="275"/>
      <c r="O36" s="275"/>
      <c r="P36" s="275"/>
      <c r="Q36" s="275"/>
      <c r="R36" s="275"/>
      <c r="S36" s="275"/>
      <c r="T36" s="275"/>
      <c r="U36" s="275"/>
    </row>
    <row r="37" spans="1:21" x14ac:dyDescent="0.2">
      <c r="A37" s="275"/>
      <c r="B37" s="275"/>
      <c r="C37" s="275"/>
      <c r="D37" s="275"/>
      <c r="E37" s="275"/>
      <c r="F37" s="275"/>
      <c r="G37" s="275"/>
      <c r="H37" s="275"/>
      <c r="I37" s="275"/>
      <c r="J37" s="275"/>
      <c r="K37" s="275"/>
      <c r="L37" s="275"/>
      <c r="M37" s="275"/>
      <c r="N37" s="275"/>
      <c r="O37" s="275"/>
      <c r="P37" s="275"/>
      <c r="Q37" s="275"/>
      <c r="R37" s="275"/>
      <c r="S37" s="275"/>
      <c r="T37" s="275"/>
      <c r="U37" s="275"/>
    </row>
    <row r="38" spans="1:21" x14ac:dyDescent="0.2">
      <c r="A38" s="275"/>
      <c r="B38" s="275"/>
      <c r="C38" s="275"/>
      <c r="D38" s="275"/>
      <c r="E38" s="275"/>
      <c r="F38" s="275"/>
      <c r="G38" s="275"/>
      <c r="H38" s="275"/>
      <c r="I38" s="275"/>
      <c r="J38" s="275"/>
      <c r="K38" s="275"/>
      <c r="L38" s="275"/>
      <c r="M38" s="275"/>
      <c r="N38" s="275"/>
      <c r="O38" s="275"/>
      <c r="P38" s="275"/>
      <c r="Q38" s="275"/>
      <c r="R38" s="275"/>
      <c r="S38" s="275"/>
      <c r="T38" s="275"/>
      <c r="U38" s="275"/>
    </row>
    <row r="39" spans="1:21" x14ac:dyDescent="0.2">
      <c r="A39" s="275"/>
      <c r="B39" s="275"/>
      <c r="C39" s="275"/>
      <c r="D39" s="275"/>
      <c r="E39" s="275"/>
      <c r="F39" s="275"/>
      <c r="G39" s="275"/>
      <c r="H39" s="275"/>
      <c r="I39" s="275"/>
      <c r="J39" s="275"/>
      <c r="K39" s="275"/>
      <c r="L39" s="275"/>
      <c r="M39" s="275"/>
      <c r="N39" s="275"/>
      <c r="O39" s="275"/>
      <c r="P39" s="275"/>
      <c r="Q39" s="275"/>
      <c r="R39" s="275"/>
      <c r="S39" s="275"/>
      <c r="T39" s="275"/>
      <c r="U39" s="275"/>
    </row>
    <row r="40" spans="1:21" x14ac:dyDescent="0.2">
      <c r="A40" s="275"/>
      <c r="B40" s="275"/>
      <c r="C40" s="275"/>
      <c r="D40" s="275"/>
      <c r="E40" s="275"/>
      <c r="F40" s="275"/>
      <c r="G40" s="275"/>
      <c r="H40" s="275"/>
      <c r="I40" s="275"/>
      <c r="J40" s="275"/>
      <c r="K40" s="275"/>
      <c r="L40" s="275"/>
      <c r="M40" s="275"/>
      <c r="N40" s="275"/>
      <c r="O40" s="275"/>
      <c r="P40" s="275"/>
      <c r="Q40" s="275"/>
      <c r="R40" s="275"/>
      <c r="S40" s="275"/>
      <c r="T40" s="275"/>
      <c r="U40" s="275"/>
    </row>
    <row r="41" spans="1:21" x14ac:dyDescent="0.2">
      <c r="A41" s="275"/>
      <c r="B41" s="275"/>
      <c r="C41" s="275"/>
      <c r="D41" s="275"/>
      <c r="E41" s="275"/>
      <c r="F41" s="275"/>
      <c r="G41" s="275"/>
      <c r="H41" s="275"/>
      <c r="I41" s="275"/>
      <c r="J41" s="275"/>
      <c r="K41" s="275"/>
      <c r="L41" s="275"/>
      <c r="M41" s="275"/>
      <c r="N41" s="275"/>
      <c r="O41" s="275"/>
      <c r="P41" s="275"/>
      <c r="Q41" s="275"/>
      <c r="R41" s="275"/>
      <c r="S41" s="275"/>
      <c r="T41" s="275"/>
      <c r="U41" s="275"/>
    </row>
    <row r="42" spans="1:21" x14ac:dyDescent="0.2">
      <c r="A42" s="275"/>
      <c r="B42" s="275"/>
      <c r="C42" s="275"/>
      <c r="D42" s="275"/>
      <c r="E42" s="275"/>
      <c r="F42" s="275"/>
      <c r="G42" s="275"/>
      <c r="H42" s="275"/>
      <c r="I42" s="275"/>
      <c r="J42" s="275"/>
      <c r="K42" s="275"/>
      <c r="L42" s="275"/>
      <c r="M42" s="275"/>
      <c r="N42" s="275"/>
      <c r="O42" s="275"/>
      <c r="P42" s="275"/>
      <c r="Q42" s="275"/>
      <c r="R42" s="275"/>
      <c r="S42" s="275"/>
      <c r="T42" s="275"/>
      <c r="U42" s="275"/>
    </row>
    <row r="43" spans="1:21" x14ac:dyDescent="0.2">
      <c r="A43" s="275"/>
      <c r="B43" s="275"/>
      <c r="C43" s="275"/>
      <c r="D43" s="275"/>
      <c r="E43" s="275"/>
      <c r="F43" s="275"/>
      <c r="G43" s="275"/>
      <c r="H43" s="275"/>
      <c r="I43" s="275"/>
      <c r="J43" s="275"/>
      <c r="K43" s="275"/>
      <c r="L43" s="275"/>
      <c r="M43" s="275"/>
      <c r="N43" s="275"/>
      <c r="O43" s="275"/>
      <c r="P43" s="275"/>
      <c r="Q43" s="275"/>
      <c r="R43" s="275"/>
      <c r="S43" s="275"/>
      <c r="T43" s="275"/>
      <c r="U43" s="275"/>
    </row>
    <row r="44" spans="1:21" x14ac:dyDescent="0.2">
      <c r="A44" s="275"/>
      <c r="B44" s="275"/>
      <c r="C44" s="275"/>
      <c r="D44" s="275"/>
      <c r="E44" s="275"/>
      <c r="F44" s="275"/>
      <c r="G44" s="275"/>
      <c r="H44" s="275"/>
      <c r="I44" s="275"/>
      <c r="J44" s="275"/>
      <c r="K44" s="275"/>
      <c r="L44" s="275"/>
      <c r="M44" s="275"/>
      <c r="N44" s="275"/>
      <c r="O44" s="275"/>
      <c r="P44" s="275"/>
      <c r="Q44" s="275"/>
      <c r="R44" s="275"/>
      <c r="S44" s="275"/>
      <c r="T44" s="275"/>
      <c r="U44" s="275"/>
    </row>
    <row r="45" spans="1:21" x14ac:dyDescent="0.2">
      <c r="A45" s="275"/>
      <c r="B45" s="275"/>
      <c r="C45" s="275"/>
      <c r="D45" s="275"/>
      <c r="E45" s="275"/>
      <c r="F45" s="275"/>
      <c r="G45" s="275"/>
      <c r="H45" s="275"/>
      <c r="I45" s="275"/>
      <c r="J45" s="275"/>
      <c r="K45" s="275"/>
      <c r="L45" s="275"/>
      <c r="M45" s="275"/>
      <c r="N45" s="275"/>
      <c r="O45" s="275"/>
      <c r="P45" s="275"/>
      <c r="Q45" s="275"/>
      <c r="R45" s="275"/>
      <c r="S45" s="275"/>
      <c r="T45" s="275"/>
      <c r="U45" s="275"/>
    </row>
    <row r="46" spans="1:21" x14ac:dyDescent="0.2">
      <c r="A46" s="275"/>
      <c r="B46" s="275"/>
      <c r="C46" s="275"/>
      <c r="D46" s="275"/>
      <c r="E46" s="275"/>
      <c r="F46" s="275"/>
      <c r="G46" s="275"/>
      <c r="H46" s="275"/>
      <c r="I46" s="275"/>
      <c r="J46" s="275"/>
      <c r="K46" s="275"/>
      <c r="L46" s="275"/>
      <c r="M46" s="275"/>
      <c r="N46" s="275"/>
      <c r="O46" s="275"/>
      <c r="P46" s="275"/>
      <c r="Q46" s="275"/>
      <c r="R46" s="275"/>
      <c r="S46" s="275"/>
      <c r="T46" s="275"/>
      <c r="U46" s="275"/>
    </row>
    <row r="47" spans="1:21" x14ac:dyDescent="0.2">
      <c r="A47" s="275"/>
      <c r="B47" s="275"/>
      <c r="C47" s="275"/>
      <c r="D47" s="275"/>
      <c r="E47" s="275"/>
      <c r="F47" s="275"/>
      <c r="G47" s="275"/>
      <c r="H47" s="275"/>
      <c r="I47" s="275"/>
      <c r="J47" s="275"/>
      <c r="K47" s="275"/>
      <c r="L47" s="275"/>
      <c r="M47" s="275"/>
      <c r="N47" s="275"/>
      <c r="O47" s="275"/>
      <c r="P47" s="275"/>
      <c r="Q47" s="275"/>
      <c r="R47" s="275"/>
      <c r="S47" s="275"/>
      <c r="T47" s="275"/>
      <c r="U47" s="275"/>
    </row>
    <row r="48" spans="1:21" x14ac:dyDescent="0.2">
      <c r="A48" s="275"/>
      <c r="B48" s="275"/>
      <c r="C48" s="275"/>
      <c r="D48" s="275"/>
      <c r="E48" s="275"/>
      <c r="F48" s="275"/>
      <c r="G48" s="275"/>
      <c r="H48" s="275"/>
      <c r="I48" s="275"/>
      <c r="J48" s="275"/>
      <c r="K48" s="275"/>
      <c r="L48" s="275"/>
      <c r="M48" s="275"/>
      <c r="N48" s="275"/>
      <c r="O48" s="275"/>
      <c r="P48" s="275"/>
      <c r="Q48" s="275"/>
      <c r="R48" s="275"/>
      <c r="S48" s="275"/>
      <c r="T48" s="275"/>
      <c r="U48" s="275"/>
    </row>
    <row r="49" spans="1:21" x14ac:dyDescent="0.2">
      <c r="A49" s="275"/>
      <c r="B49" s="275"/>
      <c r="C49" s="275"/>
      <c r="D49" s="275"/>
      <c r="E49" s="275"/>
      <c r="F49" s="275"/>
      <c r="G49" s="275"/>
      <c r="H49" s="275"/>
      <c r="I49" s="275"/>
      <c r="J49" s="275"/>
      <c r="K49" s="275"/>
      <c r="L49" s="275"/>
      <c r="M49" s="275"/>
      <c r="N49" s="275"/>
      <c r="O49" s="275"/>
      <c r="P49" s="275"/>
      <c r="Q49" s="275"/>
      <c r="R49" s="275"/>
      <c r="S49" s="275"/>
      <c r="T49" s="275"/>
      <c r="U49" s="275"/>
    </row>
    <row r="50" spans="1:21" x14ac:dyDescent="0.2">
      <c r="A50" s="275"/>
      <c r="B50" s="275"/>
      <c r="C50" s="275"/>
      <c r="D50" s="275"/>
      <c r="E50" s="275"/>
      <c r="F50" s="275"/>
      <c r="G50" s="275"/>
      <c r="H50" s="275"/>
      <c r="I50" s="275"/>
      <c r="J50" s="275"/>
      <c r="K50" s="275"/>
      <c r="L50" s="275"/>
      <c r="M50" s="275"/>
      <c r="N50" s="275"/>
      <c r="O50" s="275"/>
      <c r="P50" s="275"/>
      <c r="Q50" s="275"/>
      <c r="R50" s="275"/>
      <c r="S50" s="275"/>
      <c r="T50" s="275"/>
      <c r="U50" s="275"/>
    </row>
    <row r="51" spans="1:21" x14ac:dyDescent="0.2">
      <c r="A51" s="275"/>
      <c r="B51" s="275"/>
      <c r="C51" s="275"/>
      <c r="D51" s="275"/>
      <c r="E51" s="275"/>
      <c r="F51" s="275"/>
      <c r="G51" s="275"/>
      <c r="H51" s="275"/>
      <c r="I51" s="275"/>
      <c r="J51" s="275"/>
      <c r="K51" s="275"/>
      <c r="L51" s="275"/>
      <c r="M51" s="275"/>
      <c r="N51" s="275"/>
      <c r="O51" s="275"/>
      <c r="P51" s="275"/>
      <c r="Q51" s="275"/>
      <c r="R51" s="275"/>
      <c r="S51" s="275"/>
      <c r="T51" s="275"/>
      <c r="U51" s="275"/>
    </row>
    <row r="52" spans="1:21" x14ac:dyDescent="0.2">
      <c r="A52" s="275"/>
      <c r="B52" s="275"/>
      <c r="C52" s="275"/>
      <c r="D52" s="275"/>
      <c r="E52" s="275"/>
      <c r="F52" s="275"/>
      <c r="G52" s="275"/>
      <c r="H52" s="275"/>
      <c r="I52" s="275"/>
      <c r="J52" s="275"/>
      <c r="K52" s="275"/>
      <c r="L52" s="275"/>
      <c r="M52" s="275"/>
      <c r="N52" s="275"/>
      <c r="O52" s="275"/>
      <c r="P52" s="275"/>
      <c r="Q52" s="275"/>
      <c r="R52" s="275"/>
      <c r="S52" s="275"/>
      <c r="T52" s="275"/>
      <c r="U52" s="275"/>
    </row>
    <row r="53" spans="1:21" x14ac:dyDescent="0.2">
      <c r="A53" s="275"/>
      <c r="B53" s="275"/>
      <c r="C53" s="275"/>
      <c r="D53" s="275"/>
      <c r="E53" s="275"/>
      <c r="F53" s="275"/>
      <c r="G53" s="275"/>
      <c r="H53" s="275"/>
      <c r="I53" s="275"/>
      <c r="J53" s="275"/>
      <c r="K53" s="275"/>
      <c r="L53" s="275"/>
      <c r="M53" s="275"/>
      <c r="N53" s="275"/>
      <c r="O53" s="275"/>
      <c r="P53" s="275"/>
      <c r="Q53" s="275"/>
      <c r="R53" s="275"/>
      <c r="S53" s="275"/>
      <c r="T53" s="275"/>
      <c r="U53" s="275"/>
    </row>
    <row r="54" spans="1:21" x14ac:dyDescent="0.2">
      <c r="A54" s="275"/>
      <c r="B54" s="275"/>
      <c r="C54" s="275"/>
      <c r="D54" s="275"/>
      <c r="E54" s="275"/>
      <c r="F54" s="275"/>
      <c r="G54" s="275"/>
      <c r="H54" s="275"/>
      <c r="I54" s="275"/>
      <c r="J54" s="275"/>
      <c r="K54" s="275"/>
      <c r="L54" s="275"/>
      <c r="M54" s="275"/>
      <c r="N54" s="275"/>
      <c r="O54" s="275"/>
      <c r="P54" s="275"/>
      <c r="Q54" s="275"/>
      <c r="R54" s="275"/>
      <c r="S54" s="275"/>
      <c r="T54" s="275"/>
      <c r="U54" s="275"/>
    </row>
    <row r="55" spans="1:21" x14ac:dyDescent="0.2">
      <c r="A55" s="275"/>
      <c r="B55" s="275"/>
      <c r="C55" s="275"/>
      <c r="D55" s="275"/>
      <c r="E55" s="275"/>
      <c r="F55" s="275"/>
      <c r="G55" s="275"/>
      <c r="H55" s="275"/>
      <c r="I55" s="275"/>
      <c r="J55" s="275"/>
      <c r="K55" s="275"/>
      <c r="L55" s="275"/>
      <c r="M55" s="275"/>
      <c r="N55" s="275"/>
      <c r="O55" s="275"/>
      <c r="P55" s="275"/>
      <c r="Q55" s="275"/>
      <c r="R55" s="275"/>
      <c r="S55" s="275"/>
      <c r="T55" s="275"/>
      <c r="U55" s="275"/>
    </row>
    <row r="56" spans="1:21" x14ac:dyDescent="0.2">
      <c r="A56" s="275"/>
      <c r="B56" s="275"/>
      <c r="C56" s="275"/>
      <c r="D56" s="275"/>
      <c r="E56" s="275"/>
      <c r="F56" s="275"/>
      <c r="G56" s="275"/>
      <c r="H56" s="275"/>
      <c r="I56" s="275"/>
      <c r="J56" s="275"/>
      <c r="K56" s="275"/>
      <c r="L56" s="275"/>
      <c r="M56" s="275"/>
      <c r="N56" s="275"/>
      <c r="O56" s="275"/>
      <c r="P56" s="275"/>
      <c r="Q56" s="275"/>
      <c r="R56" s="275"/>
      <c r="S56" s="275"/>
      <c r="T56" s="275"/>
      <c r="U56" s="275"/>
    </row>
    <row r="57" spans="1:21" x14ac:dyDescent="0.2">
      <c r="A57" s="275"/>
      <c r="B57" s="275"/>
      <c r="C57" s="275"/>
      <c r="D57" s="275"/>
      <c r="E57" s="275"/>
      <c r="F57" s="275"/>
      <c r="G57" s="275"/>
      <c r="H57" s="275"/>
      <c r="I57" s="275"/>
      <c r="J57" s="275"/>
      <c r="K57" s="275"/>
      <c r="L57" s="275"/>
      <c r="M57" s="275"/>
      <c r="N57" s="275"/>
      <c r="O57" s="275"/>
      <c r="P57" s="275"/>
      <c r="Q57" s="275"/>
      <c r="R57" s="275"/>
      <c r="S57" s="275"/>
      <c r="T57" s="275"/>
      <c r="U57" s="275"/>
    </row>
    <row r="58" spans="1:21" x14ac:dyDescent="0.2">
      <c r="A58" s="275"/>
      <c r="B58" s="275"/>
      <c r="C58" s="275"/>
      <c r="D58" s="275"/>
      <c r="E58" s="275"/>
      <c r="F58" s="275"/>
      <c r="G58" s="275"/>
      <c r="H58" s="275"/>
      <c r="I58" s="275"/>
      <c r="J58" s="275"/>
      <c r="K58" s="275"/>
      <c r="L58" s="275"/>
      <c r="M58" s="275"/>
      <c r="N58" s="275"/>
      <c r="O58" s="275"/>
      <c r="P58" s="275"/>
      <c r="Q58" s="275"/>
      <c r="R58" s="275"/>
      <c r="S58" s="275"/>
      <c r="T58" s="275"/>
      <c r="U58" s="275"/>
    </row>
    <row r="59" spans="1:21" x14ac:dyDescent="0.2">
      <c r="A59" s="275"/>
      <c r="B59" s="275"/>
      <c r="C59" s="275"/>
      <c r="D59" s="275"/>
      <c r="E59" s="275"/>
      <c r="F59" s="275"/>
      <c r="G59" s="275"/>
      <c r="H59" s="275"/>
      <c r="I59" s="275"/>
      <c r="J59" s="275"/>
      <c r="K59" s="275"/>
      <c r="L59" s="275"/>
      <c r="M59" s="275"/>
      <c r="N59" s="275"/>
      <c r="O59" s="275"/>
      <c r="P59" s="275"/>
      <c r="Q59" s="275"/>
      <c r="R59" s="275"/>
      <c r="S59" s="275"/>
      <c r="T59" s="275"/>
      <c r="U59" s="275"/>
    </row>
    <row r="60" spans="1:21" x14ac:dyDescent="0.2">
      <c r="A60" s="275"/>
      <c r="B60" s="275"/>
      <c r="C60" s="275"/>
      <c r="D60" s="275"/>
      <c r="E60" s="275"/>
      <c r="F60" s="275"/>
      <c r="G60" s="275"/>
      <c r="H60" s="275"/>
      <c r="I60" s="275"/>
      <c r="J60" s="275"/>
      <c r="K60" s="275"/>
      <c r="L60" s="275"/>
      <c r="M60" s="275"/>
      <c r="N60" s="275"/>
      <c r="O60" s="275"/>
      <c r="P60" s="275"/>
      <c r="Q60" s="275"/>
      <c r="R60" s="275"/>
      <c r="S60" s="275"/>
      <c r="T60" s="275"/>
      <c r="U60" s="275"/>
    </row>
    <row r="61" spans="1:21" x14ac:dyDescent="0.2">
      <c r="A61" s="275"/>
      <c r="B61" s="275"/>
      <c r="C61" s="275"/>
      <c r="D61" s="275"/>
      <c r="E61" s="275"/>
      <c r="F61" s="275"/>
      <c r="G61" s="275"/>
      <c r="H61" s="275"/>
      <c r="I61" s="275"/>
      <c r="J61" s="275"/>
      <c r="K61" s="275"/>
      <c r="L61" s="275"/>
      <c r="M61" s="275"/>
      <c r="N61" s="275"/>
      <c r="O61" s="275"/>
      <c r="P61" s="275"/>
      <c r="Q61" s="275"/>
      <c r="R61" s="275"/>
      <c r="S61" s="275"/>
      <c r="T61" s="275"/>
      <c r="U61" s="275"/>
    </row>
    <row r="62" spans="1:21" x14ac:dyDescent="0.2">
      <c r="A62" s="275"/>
      <c r="B62" s="275"/>
      <c r="C62" s="275"/>
      <c r="D62" s="275"/>
      <c r="E62" s="275"/>
      <c r="F62" s="275"/>
      <c r="G62" s="275"/>
      <c r="H62" s="275"/>
      <c r="I62" s="275"/>
      <c r="J62" s="275"/>
      <c r="K62" s="275"/>
      <c r="L62" s="275"/>
      <c r="M62" s="275"/>
      <c r="N62" s="275"/>
      <c r="O62" s="275"/>
      <c r="P62" s="275"/>
      <c r="Q62" s="275"/>
      <c r="R62" s="275"/>
      <c r="S62" s="275"/>
      <c r="T62" s="275"/>
      <c r="U62" s="275"/>
    </row>
    <row r="63" spans="1:21" x14ac:dyDescent="0.2">
      <c r="A63" s="275"/>
      <c r="B63" s="275"/>
      <c r="C63" s="275"/>
      <c r="D63" s="275"/>
      <c r="E63" s="275"/>
      <c r="F63" s="275"/>
      <c r="G63" s="275"/>
      <c r="H63" s="275"/>
      <c r="I63" s="275"/>
      <c r="J63" s="275"/>
      <c r="K63" s="275"/>
      <c r="L63" s="275"/>
      <c r="M63" s="275"/>
      <c r="N63" s="275"/>
      <c r="O63" s="275"/>
      <c r="P63" s="275"/>
      <c r="Q63" s="275"/>
      <c r="R63" s="275"/>
      <c r="S63" s="275"/>
      <c r="T63" s="275"/>
      <c r="U63" s="275"/>
    </row>
    <row r="64" spans="1:21" x14ac:dyDescent="0.2">
      <c r="A64" s="275"/>
      <c r="B64" s="275"/>
      <c r="C64" s="275"/>
      <c r="D64" s="275"/>
      <c r="E64" s="275"/>
      <c r="F64" s="275"/>
      <c r="G64" s="275"/>
      <c r="H64" s="275"/>
      <c r="I64" s="275"/>
      <c r="J64" s="275"/>
      <c r="K64" s="275"/>
      <c r="L64" s="275"/>
      <c r="M64" s="275"/>
      <c r="N64" s="275"/>
      <c r="O64" s="275"/>
      <c r="P64" s="275"/>
      <c r="Q64" s="275"/>
      <c r="R64" s="275"/>
      <c r="S64" s="275"/>
      <c r="T64" s="275"/>
      <c r="U64" s="275"/>
    </row>
    <row r="65" spans="1:21" x14ac:dyDescent="0.2">
      <c r="A65" s="275"/>
      <c r="B65" s="275"/>
      <c r="C65" s="275"/>
      <c r="D65" s="275"/>
      <c r="E65" s="275"/>
      <c r="F65" s="275"/>
      <c r="G65" s="275"/>
      <c r="H65" s="275"/>
      <c r="I65" s="275"/>
      <c r="J65" s="275"/>
      <c r="K65" s="275"/>
      <c r="L65" s="275"/>
      <c r="M65" s="275"/>
      <c r="N65" s="275"/>
      <c r="O65" s="275"/>
      <c r="P65" s="275"/>
      <c r="Q65" s="275"/>
      <c r="R65" s="275"/>
      <c r="S65" s="275"/>
      <c r="T65" s="275"/>
      <c r="U65" s="275"/>
    </row>
    <row r="66" spans="1:21" x14ac:dyDescent="0.2">
      <c r="A66" s="275"/>
      <c r="B66" s="275"/>
      <c r="C66" s="275"/>
      <c r="D66" s="275"/>
      <c r="E66" s="275"/>
      <c r="F66" s="275"/>
      <c r="G66" s="275"/>
      <c r="H66" s="275"/>
      <c r="I66" s="275"/>
      <c r="J66" s="275"/>
      <c r="K66" s="275"/>
      <c r="L66" s="275"/>
      <c r="M66" s="275"/>
      <c r="N66" s="275"/>
      <c r="O66" s="275"/>
      <c r="P66" s="275"/>
      <c r="Q66" s="275"/>
      <c r="R66" s="275"/>
      <c r="S66" s="275"/>
      <c r="T66" s="275"/>
      <c r="U66" s="275"/>
    </row>
    <row r="67" spans="1:21" x14ac:dyDescent="0.2">
      <c r="A67" s="275"/>
      <c r="B67" s="275"/>
      <c r="C67" s="275"/>
      <c r="D67" s="275"/>
      <c r="E67" s="275"/>
      <c r="F67" s="275"/>
      <c r="G67" s="275"/>
      <c r="H67" s="275"/>
      <c r="I67" s="275"/>
      <c r="J67" s="275"/>
      <c r="K67" s="275"/>
      <c r="L67" s="275"/>
      <c r="M67" s="275"/>
      <c r="N67" s="275"/>
      <c r="O67" s="275"/>
      <c r="P67" s="275"/>
      <c r="Q67" s="275"/>
      <c r="R67" s="275"/>
      <c r="S67" s="275"/>
      <c r="T67" s="275"/>
      <c r="U67" s="275"/>
    </row>
    <row r="68" spans="1:21" x14ac:dyDescent="0.2">
      <c r="A68" s="275"/>
      <c r="B68" s="275"/>
      <c r="C68" s="275"/>
      <c r="D68" s="275"/>
      <c r="E68" s="275"/>
      <c r="F68" s="275"/>
      <c r="G68" s="275"/>
      <c r="H68" s="275"/>
      <c r="I68" s="275"/>
      <c r="J68" s="275"/>
      <c r="K68" s="275"/>
      <c r="L68" s="275"/>
      <c r="M68" s="275"/>
      <c r="N68" s="275"/>
      <c r="O68" s="275"/>
      <c r="P68" s="275"/>
      <c r="Q68" s="275"/>
      <c r="R68" s="275"/>
      <c r="S68" s="275"/>
      <c r="T68" s="275"/>
      <c r="U68" s="275"/>
    </row>
    <row r="69" spans="1:21" x14ac:dyDescent="0.2">
      <c r="A69" s="275"/>
      <c r="B69" s="275"/>
      <c r="C69" s="275"/>
      <c r="D69" s="275"/>
      <c r="E69" s="275"/>
      <c r="F69" s="275"/>
      <c r="G69" s="275"/>
      <c r="H69" s="275"/>
      <c r="I69" s="275"/>
      <c r="J69" s="275"/>
      <c r="K69" s="275"/>
      <c r="L69" s="275"/>
      <c r="M69" s="275"/>
      <c r="N69" s="275"/>
      <c r="O69" s="275"/>
      <c r="P69" s="275"/>
      <c r="Q69" s="275"/>
      <c r="R69" s="275"/>
      <c r="S69" s="275"/>
      <c r="T69" s="275"/>
      <c r="U69" s="275"/>
    </row>
    <row r="70" spans="1:21" x14ac:dyDescent="0.2">
      <c r="A70" s="275"/>
      <c r="B70" s="275"/>
      <c r="C70" s="275"/>
      <c r="D70" s="275"/>
      <c r="E70" s="275"/>
      <c r="F70" s="275"/>
      <c r="G70" s="275"/>
      <c r="H70" s="275"/>
      <c r="I70" s="275"/>
      <c r="J70" s="275"/>
      <c r="K70" s="275"/>
      <c r="L70" s="275"/>
      <c r="M70" s="275"/>
      <c r="N70" s="275"/>
      <c r="O70" s="275"/>
      <c r="P70" s="275"/>
      <c r="Q70" s="275"/>
      <c r="R70" s="275"/>
      <c r="S70" s="275"/>
      <c r="T70" s="275"/>
      <c r="U70" s="275"/>
    </row>
    <row r="71" spans="1:21" x14ac:dyDescent="0.2">
      <c r="A71" s="275"/>
      <c r="B71" s="275"/>
      <c r="C71" s="275"/>
      <c r="D71" s="275"/>
      <c r="E71" s="275"/>
      <c r="F71" s="275"/>
      <c r="G71" s="275"/>
      <c r="H71" s="275"/>
      <c r="I71" s="275"/>
      <c r="J71" s="275"/>
      <c r="K71" s="275"/>
      <c r="L71" s="275"/>
      <c r="M71" s="275"/>
      <c r="N71" s="275"/>
      <c r="O71" s="275"/>
      <c r="P71" s="275"/>
      <c r="Q71" s="275"/>
      <c r="R71" s="275"/>
      <c r="S71" s="275"/>
      <c r="T71" s="275"/>
      <c r="U71" s="275"/>
    </row>
    <row r="72" spans="1:21" x14ac:dyDescent="0.2">
      <c r="A72" s="275"/>
      <c r="B72" s="275"/>
      <c r="C72" s="275"/>
      <c r="D72" s="275"/>
      <c r="E72" s="275"/>
      <c r="F72" s="275"/>
      <c r="G72" s="275"/>
      <c r="H72" s="275"/>
      <c r="I72" s="275"/>
      <c r="J72" s="275"/>
      <c r="K72" s="275"/>
      <c r="L72" s="275"/>
      <c r="M72" s="275"/>
      <c r="N72" s="275"/>
      <c r="O72" s="275"/>
      <c r="P72" s="275"/>
      <c r="Q72" s="275"/>
      <c r="R72" s="275"/>
      <c r="S72" s="275"/>
      <c r="T72" s="275"/>
      <c r="U72" s="275"/>
    </row>
    <row r="73" spans="1:21" x14ac:dyDescent="0.2">
      <c r="A73" s="275"/>
      <c r="B73" s="275"/>
      <c r="C73" s="275"/>
      <c r="D73" s="275"/>
      <c r="E73" s="275"/>
      <c r="F73" s="275"/>
      <c r="G73" s="275"/>
      <c r="H73" s="275"/>
      <c r="I73" s="275"/>
      <c r="J73" s="275"/>
      <c r="K73" s="275"/>
      <c r="L73" s="275"/>
      <c r="M73" s="275"/>
      <c r="N73" s="275"/>
      <c r="O73" s="275"/>
      <c r="P73" s="275"/>
      <c r="Q73" s="275"/>
      <c r="R73" s="275"/>
      <c r="S73" s="275"/>
      <c r="T73" s="275"/>
      <c r="U73" s="275"/>
    </row>
    <row r="74" spans="1:21" x14ac:dyDescent="0.2">
      <c r="A74" s="275"/>
      <c r="B74" s="275"/>
      <c r="C74" s="275"/>
      <c r="D74" s="275"/>
      <c r="E74" s="275"/>
      <c r="F74" s="275"/>
      <c r="G74" s="275"/>
      <c r="H74" s="275"/>
      <c r="I74" s="275"/>
      <c r="J74" s="275"/>
      <c r="K74" s="275"/>
      <c r="L74" s="275"/>
      <c r="M74" s="275"/>
      <c r="N74" s="275"/>
      <c r="O74" s="275"/>
      <c r="P74" s="275"/>
      <c r="Q74" s="275"/>
      <c r="R74" s="275"/>
      <c r="S74" s="275"/>
      <c r="T74" s="275"/>
      <c r="U74" s="275"/>
    </row>
    <row r="75" spans="1:21" x14ac:dyDescent="0.2">
      <c r="A75" s="275"/>
      <c r="B75" s="275"/>
      <c r="C75" s="275"/>
      <c r="D75" s="275"/>
      <c r="E75" s="275"/>
      <c r="F75" s="275"/>
      <c r="G75" s="275"/>
      <c r="H75" s="275"/>
      <c r="I75" s="275"/>
      <c r="J75" s="275"/>
      <c r="K75" s="275"/>
      <c r="L75" s="275"/>
      <c r="M75" s="275"/>
      <c r="N75" s="275"/>
      <c r="O75" s="275"/>
      <c r="P75" s="275"/>
      <c r="Q75" s="275"/>
      <c r="R75" s="275"/>
      <c r="S75" s="275"/>
      <c r="T75" s="275"/>
      <c r="U75" s="275"/>
    </row>
    <row r="76" spans="1:21" x14ac:dyDescent="0.2">
      <c r="A76" s="275"/>
      <c r="B76" s="275"/>
      <c r="C76" s="275"/>
      <c r="D76" s="275"/>
      <c r="E76" s="275"/>
      <c r="F76" s="275"/>
      <c r="G76" s="275"/>
      <c r="H76" s="275"/>
      <c r="I76" s="275"/>
      <c r="J76" s="275"/>
      <c r="K76" s="275"/>
      <c r="L76" s="275"/>
      <c r="M76" s="275"/>
      <c r="N76" s="275"/>
      <c r="O76" s="275"/>
      <c r="P76" s="275"/>
      <c r="Q76" s="275"/>
      <c r="R76" s="275"/>
      <c r="S76" s="275"/>
      <c r="T76" s="275"/>
      <c r="U76" s="275"/>
    </row>
    <row r="77" spans="1:21" x14ac:dyDescent="0.2">
      <c r="A77" s="275"/>
      <c r="B77" s="275"/>
      <c r="C77" s="275"/>
      <c r="D77" s="275"/>
      <c r="E77" s="275"/>
      <c r="F77" s="275"/>
      <c r="G77" s="275"/>
      <c r="H77" s="275"/>
      <c r="I77" s="275"/>
      <c r="J77" s="275"/>
      <c r="K77" s="275"/>
      <c r="L77" s="275"/>
      <c r="M77" s="275"/>
      <c r="N77" s="275"/>
      <c r="O77" s="275"/>
      <c r="P77" s="275"/>
      <c r="Q77" s="275"/>
      <c r="R77" s="275"/>
      <c r="S77" s="275"/>
      <c r="T77" s="275"/>
      <c r="U77" s="275"/>
    </row>
    <row r="78" spans="1:21" x14ac:dyDescent="0.2">
      <c r="A78" s="275"/>
      <c r="B78" s="275"/>
      <c r="C78" s="275"/>
      <c r="D78" s="275"/>
      <c r="E78" s="275"/>
      <c r="F78" s="275"/>
      <c r="G78" s="275"/>
      <c r="H78" s="275"/>
      <c r="I78" s="275"/>
      <c r="J78" s="275"/>
      <c r="K78" s="275"/>
      <c r="L78" s="275"/>
      <c r="M78" s="275"/>
      <c r="N78" s="275"/>
      <c r="O78" s="275"/>
      <c r="P78" s="275"/>
      <c r="Q78" s="275"/>
      <c r="R78" s="275"/>
      <c r="S78" s="275"/>
      <c r="T78" s="275"/>
      <c r="U78" s="275"/>
    </row>
    <row r="79" spans="1:21" x14ac:dyDescent="0.2">
      <c r="A79" s="275"/>
      <c r="B79" s="275"/>
      <c r="C79" s="275"/>
      <c r="D79" s="275"/>
      <c r="E79" s="275"/>
      <c r="F79" s="275"/>
      <c r="G79" s="275"/>
      <c r="H79" s="275"/>
      <c r="I79" s="275"/>
      <c r="J79" s="275"/>
      <c r="K79" s="275"/>
      <c r="L79" s="275"/>
      <c r="M79" s="275"/>
      <c r="N79" s="275"/>
      <c r="O79" s="275"/>
      <c r="P79" s="275"/>
      <c r="Q79" s="275"/>
      <c r="R79" s="275"/>
      <c r="S79" s="275"/>
      <c r="T79" s="275"/>
      <c r="U79" s="275"/>
    </row>
    <row r="80" spans="1:21" x14ac:dyDescent="0.2">
      <c r="A80" s="275"/>
      <c r="B80" s="275"/>
      <c r="C80" s="275"/>
      <c r="D80" s="275"/>
      <c r="E80" s="275"/>
      <c r="F80" s="275"/>
      <c r="G80" s="275"/>
      <c r="H80" s="275"/>
      <c r="I80" s="275"/>
      <c r="J80" s="275"/>
      <c r="K80" s="275"/>
      <c r="L80" s="275"/>
      <c r="M80" s="275"/>
      <c r="N80" s="275"/>
      <c r="O80" s="275"/>
      <c r="P80" s="275"/>
      <c r="Q80" s="275"/>
      <c r="R80" s="275"/>
      <c r="S80" s="275"/>
      <c r="T80" s="275"/>
      <c r="U80" s="275"/>
    </row>
    <row r="81" spans="1:21" x14ac:dyDescent="0.2">
      <c r="A81" s="275"/>
      <c r="B81" s="275"/>
      <c r="C81" s="275"/>
      <c r="D81" s="275"/>
      <c r="E81" s="275"/>
      <c r="F81" s="275"/>
      <c r="G81" s="275"/>
      <c r="H81" s="275"/>
      <c r="I81" s="275"/>
      <c r="J81" s="275"/>
      <c r="K81" s="275"/>
      <c r="L81" s="275"/>
      <c r="M81" s="275"/>
      <c r="N81" s="275"/>
      <c r="O81" s="275"/>
      <c r="P81" s="275"/>
      <c r="Q81" s="275"/>
      <c r="R81" s="275"/>
      <c r="S81" s="275"/>
      <c r="T81" s="275"/>
      <c r="U81" s="275"/>
    </row>
    <row r="82" spans="1:21" x14ac:dyDescent="0.2">
      <c r="A82" s="275"/>
      <c r="B82" s="275"/>
      <c r="C82" s="275"/>
      <c r="D82" s="275"/>
      <c r="E82" s="275"/>
      <c r="F82" s="275"/>
      <c r="G82" s="275"/>
      <c r="H82" s="275"/>
      <c r="I82" s="275"/>
      <c r="J82" s="275"/>
      <c r="K82" s="275"/>
      <c r="L82" s="275"/>
      <c r="M82" s="275"/>
      <c r="N82" s="275"/>
      <c r="O82" s="275"/>
      <c r="P82" s="275"/>
      <c r="Q82" s="275"/>
      <c r="R82" s="275"/>
      <c r="S82" s="275"/>
      <c r="T82" s="275"/>
      <c r="U82" s="275"/>
    </row>
    <row r="83" spans="1:21" x14ac:dyDescent="0.2">
      <c r="A83" s="275"/>
      <c r="B83" s="275"/>
      <c r="C83" s="275"/>
      <c r="D83" s="275"/>
      <c r="E83" s="275"/>
      <c r="F83" s="275"/>
      <c r="G83" s="275"/>
      <c r="H83" s="275"/>
      <c r="I83" s="275"/>
      <c r="J83" s="275"/>
      <c r="K83" s="275"/>
      <c r="L83" s="275"/>
      <c r="M83" s="275"/>
      <c r="N83" s="275"/>
      <c r="O83" s="275"/>
      <c r="P83" s="275"/>
      <c r="Q83" s="275"/>
      <c r="R83" s="275"/>
      <c r="S83" s="275"/>
      <c r="T83" s="275"/>
      <c r="U83" s="275"/>
    </row>
    <row r="84" spans="1:21" x14ac:dyDescent="0.2">
      <c r="A84" s="275"/>
      <c r="B84" s="275"/>
      <c r="C84" s="275"/>
      <c r="D84" s="275"/>
      <c r="E84" s="275"/>
      <c r="F84" s="275"/>
      <c r="G84" s="275"/>
      <c r="H84" s="275"/>
      <c r="I84" s="275"/>
      <c r="J84" s="275"/>
      <c r="K84" s="275"/>
      <c r="L84" s="275"/>
      <c r="M84" s="275"/>
      <c r="N84" s="275"/>
      <c r="O84" s="275"/>
      <c r="P84" s="275"/>
      <c r="Q84" s="275"/>
      <c r="R84" s="275"/>
      <c r="S84" s="275"/>
      <c r="T84" s="275"/>
      <c r="U84" s="275"/>
    </row>
    <row r="85" spans="1:21" x14ac:dyDescent="0.2">
      <c r="A85" s="275"/>
      <c r="B85" s="275"/>
      <c r="C85" s="275"/>
      <c r="D85" s="275"/>
      <c r="E85" s="275"/>
      <c r="F85" s="275"/>
      <c r="G85" s="275"/>
      <c r="H85" s="275"/>
      <c r="I85" s="275"/>
      <c r="J85" s="275"/>
      <c r="K85" s="275"/>
      <c r="L85" s="275"/>
      <c r="M85" s="275"/>
      <c r="N85" s="275"/>
      <c r="O85" s="275"/>
      <c r="P85" s="275"/>
      <c r="Q85" s="275"/>
      <c r="R85" s="275"/>
      <c r="S85" s="275"/>
      <c r="T85" s="275"/>
      <c r="U85" s="275"/>
    </row>
    <row r="86" spans="1:21" x14ac:dyDescent="0.2">
      <c r="A86" s="275"/>
      <c r="B86" s="275"/>
      <c r="C86" s="275"/>
      <c r="D86" s="275"/>
      <c r="E86" s="275"/>
      <c r="F86" s="275"/>
      <c r="G86" s="275"/>
      <c r="H86" s="275"/>
      <c r="I86" s="275"/>
      <c r="J86" s="275"/>
      <c r="K86" s="275"/>
      <c r="L86" s="275"/>
      <c r="M86" s="275"/>
      <c r="N86" s="275"/>
      <c r="O86" s="275"/>
      <c r="P86" s="275"/>
      <c r="Q86" s="275"/>
      <c r="R86" s="275"/>
      <c r="S86" s="275"/>
      <c r="T86" s="275"/>
      <c r="U86" s="275"/>
    </row>
    <row r="87" spans="1:21" x14ac:dyDescent="0.2">
      <c r="A87" s="275"/>
      <c r="B87" s="275"/>
      <c r="C87" s="275"/>
      <c r="D87" s="275"/>
      <c r="E87" s="275"/>
      <c r="F87" s="275"/>
      <c r="G87" s="275"/>
      <c r="H87" s="275"/>
      <c r="I87" s="275"/>
      <c r="J87" s="275"/>
      <c r="K87" s="275"/>
      <c r="L87" s="275"/>
      <c r="M87" s="275"/>
      <c r="N87" s="275"/>
      <c r="O87" s="275"/>
      <c r="P87" s="275"/>
      <c r="Q87" s="275"/>
      <c r="R87" s="275"/>
      <c r="S87" s="275"/>
      <c r="T87" s="275"/>
      <c r="U87" s="275"/>
    </row>
    <row r="88" spans="1:21" x14ac:dyDescent="0.2">
      <c r="A88" s="275"/>
      <c r="B88" s="275"/>
      <c r="C88" s="275"/>
      <c r="D88" s="275"/>
      <c r="E88" s="275"/>
      <c r="F88" s="275"/>
      <c r="G88" s="275"/>
      <c r="H88" s="275"/>
      <c r="I88" s="275"/>
      <c r="J88" s="275"/>
      <c r="K88" s="275"/>
      <c r="L88" s="275"/>
      <c r="M88" s="275"/>
      <c r="N88" s="275"/>
      <c r="O88" s="275"/>
      <c r="P88" s="275"/>
      <c r="Q88" s="275"/>
      <c r="R88" s="275"/>
      <c r="S88" s="275"/>
      <c r="T88" s="275"/>
      <c r="U88" s="275"/>
    </row>
    <row r="89" spans="1:21" x14ac:dyDescent="0.2">
      <c r="A89" s="275"/>
      <c r="B89" s="275"/>
      <c r="C89" s="275"/>
      <c r="D89" s="275"/>
      <c r="E89" s="275"/>
      <c r="F89" s="275"/>
      <c r="G89" s="275"/>
      <c r="H89" s="275"/>
      <c r="I89" s="275"/>
      <c r="J89" s="275"/>
      <c r="K89" s="275"/>
      <c r="L89" s="275"/>
      <c r="M89" s="275"/>
      <c r="N89" s="275"/>
      <c r="O89" s="275"/>
      <c r="P89" s="275"/>
      <c r="Q89" s="275"/>
      <c r="R89" s="275"/>
      <c r="S89" s="275"/>
      <c r="T89" s="275"/>
      <c r="U89" s="275"/>
    </row>
    <row r="90" spans="1:21" x14ac:dyDescent="0.2">
      <c r="A90" s="275"/>
      <c r="B90" s="275"/>
      <c r="C90" s="275"/>
      <c r="D90" s="275"/>
      <c r="E90" s="275"/>
      <c r="F90" s="275"/>
      <c r="G90" s="275"/>
      <c r="H90" s="275"/>
      <c r="I90" s="275"/>
      <c r="J90" s="275"/>
      <c r="K90" s="275"/>
      <c r="L90" s="275"/>
      <c r="M90" s="275"/>
      <c r="N90" s="275"/>
      <c r="O90" s="275"/>
      <c r="P90" s="275"/>
      <c r="Q90" s="275"/>
      <c r="R90" s="275"/>
      <c r="S90" s="275"/>
      <c r="T90" s="275"/>
      <c r="U90" s="275"/>
    </row>
    <row r="91" spans="1:21" x14ac:dyDescent="0.2">
      <c r="A91" s="275"/>
      <c r="B91" s="275"/>
      <c r="C91" s="275"/>
      <c r="D91" s="275"/>
      <c r="E91" s="275"/>
      <c r="F91" s="275"/>
      <c r="G91" s="275"/>
      <c r="H91" s="275"/>
      <c r="I91" s="275"/>
      <c r="J91" s="275"/>
      <c r="K91" s="275"/>
      <c r="L91" s="275"/>
      <c r="M91" s="275"/>
      <c r="N91" s="275"/>
      <c r="O91" s="275"/>
      <c r="P91" s="275"/>
      <c r="Q91" s="275"/>
      <c r="R91" s="275"/>
      <c r="S91" s="275"/>
      <c r="T91" s="275"/>
      <c r="U91" s="275"/>
    </row>
    <row r="92" spans="1:21" x14ac:dyDescent="0.2">
      <c r="A92" s="275"/>
      <c r="B92" s="275"/>
      <c r="C92" s="275"/>
      <c r="D92" s="275"/>
      <c r="E92" s="275"/>
      <c r="F92" s="275"/>
      <c r="G92" s="275"/>
      <c r="H92" s="275"/>
      <c r="I92" s="275"/>
      <c r="J92" s="275"/>
      <c r="K92" s="275"/>
      <c r="L92" s="275"/>
      <c r="M92" s="275"/>
      <c r="N92" s="275"/>
      <c r="O92" s="275"/>
      <c r="P92" s="275"/>
      <c r="Q92" s="275"/>
      <c r="R92" s="275"/>
      <c r="S92" s="275"/>
      <c r="T92" s="275"/>
      <c r="U92" s="275"/>
    </row>
    <row r="93" spans="1:21" x14ac:dyDescent="0.2">
      <c r="A93" s="275"/>
      <c r="B93" s="275"/>
      <c r="C93" s="275"/>
      <c r="D93" s="275"/>
      <c r="E93" s="275"/>
      <c r="F93" s="275"/>
      <c r="G93" s="275"/>
      <c r="H93" s="275"/>
      <c r="I93" s="275"/>
      <c r="J93" s="275"/>
      <c r="K93" s="275"/>
      <c r="L93" s="275"/>
      <c r="M93" s="275"/>
      <c r="N93" s="275"/>
      <c r="O93" s="275"/>
      <c r="P93" s="275"/>
      <c r="Q93" s="275"/>
      <c r="R93" s="275"/>
      <c r="S93" s="275"/>
      <c r="T93" s="275"/>
      <c r="U93" s="275"/>
    </row>
    <row r="94" spans="1:21" x14ac:dyDescent="0.2">
      <c r="A94" s="275"/>
      <c r="B94" s="275"/>
      <c r="C94" s="275"/>
      <c r="D94" s="275"/>
      <c r="E94" s="275"/>
      <c r="F94" s="275"/>
      <c r="G94" s="275"/>
      <c r="H94" s="275"/>
      <c r="I94" s="275"/>
      <c r="J94" s="275"/>
      <c r="K94" s="275"/>
      <c r="L94" s="275"/>
      <c r="M94" s="275"/>
      <c r="N94" s="275"/>
      <c r="O94" s="275"/>
      <c r="P94" s="275"/>
      <c r="Q94" s="275"/>
      <c r="R94" s="275"/>
      <c r="S94" s="275"/>
      <c r="T94" s="275"/>
      <c r="U94" s="275"/>
    </row>
    <row r="95" spans="1:21" x14ac:dyDescent="0.2">
      <c r="A95" s="275"/>
      <c r="B95" s="275"/>
      <c r="C95" s="275"/>
      <c r="D95" s="275"/>
      <c r="E95" s="275"/>
      <c r="F95" s="275"/>
      <c r="G95" s="275"/>
      <c r="H95" s="275"/>
      <c r="I95" s="275"/>
      <c r="J95" s="275"/>
      <c r="K95" s="275"/>
      <c r="L95" s="275"/>
      <c r="M95" s="275"/>
      <c r="N95" s="275"/>
      <c r="O95" s="275"/>
      <c r="P95" s="275"/>
      <c r="Q95" s="275"/>
      <c r="R95" s="275"/>
      <c r="S95" s="275"/>
      <c r="T95" s="275"/>
      <c r="U95" s="275"/>
    </row>
    <row r="96" spans="1:21" x14ac:dyDescent="0.2">
      <c r="A96" s="275"/>
      <c r="B96" s="275"/>
      <c r="C96" s="275"/>
      <c r="D96" s="275"/>
      <c r="E96" s="275"/>
      <c r="F96" s="275"/>
      <c r="G96" s="275"/>
      <c r="H96" s="275"/>
      <c r="I96" s="275"/>
      <c r="J96" s="275"/>
      <c r="K96" s="275"/>
      <c r="L96" s="275"/>
      <c r="M96" s="275"/>
      <c r="N96" s="275"/>
      <c r="O96" s="275"/>
      <c r="P96" s="275"/>
      <c r="Q96" s="275"/>
      <c r="R96" s="275"/>
      <c r="S96" s="275"/>
      <c r="T96" s="275"/>
      <c r="U96" s="275"/>
    </row>
    <row r="97" spans="1:21" x14ac:dyDescent="0.2">
      <c r="A97" s="275"/>
      <c r="B97" s="275"/>
      <c r="C97" s="275"/>
      <c r="D97" s="275"/>
      <c r="E97" s="275"/>
      <c r="F97" s="275"/>
      <c r="G97" s="275"/>
      <c r="H97" s="275"/>
      <c r="I97" s="275"/>
      <c r="J97" s="275"/>
      <c r="K97" s="275"/>
      <c r="L97" s="275"/>
      <c r="M97" s="275"/>
      <c r="N97" s="275"/>
      <c r="O97" s="275"/>
      <c r="P97" s="275"/>
      <c r="Q97" s="275"/>
      <c r="R97" s="275"/>
      <c r="S97" s="275"/>
      <c r="T97" s="275"/>
      <c r="U97" s="275"/>
    </row>
    <row r="98" spans="1:21" x14ac:dyDescent="0.2">
      <c r="A98" s="275"/>
      <c r="B98" s="275"/>
      <c r="C98" s="275"/>
      <c r="D98" s="275"/>
      <c r="E98" s="275"/>
      <c r="F98" s="275"/>
      <c r="G98" s="275"/>
      <c r="H98" s="275"/>
      <c r="I98" s="275"/>
      <c r="J98" s="275"/>
      <c r="K98" s="275"/>
      <c r="L98" s="275"/>
      <c r="M98" s="275"/>
      <c r="N98" s="275"/>
      <c r="O98" s="275"/>
      <c r="P98" s="275"/>
      <c r="Q98" s="275"/>
      <c r="R98" s="275"/>
      <c r="S98" s="275"/>
      <c r="T98" s="275"/>
      <c r="U98" s="275"/>
    </row>
    <row r="99" spans="1:21" x14ac:dyDescent="0.2">
      <c r="A99" s="275"/>
      <c r="B99" s="275"/>
      <c r="C99" s="275"/>
      <c r="D99" s="275"/>
      <c r="E99" s="275"/>
      <c r="F99" s="275"/>
      <c r="G99" s="275"/>
      <c r="H99" s="275"/>
      <c r="I99" s="275"/>
      <c r="J99" s="275"/>
      <c r="K99" s="275"/>
      <c r="L99" s="275"/>
      <c r="M99" s="275"/>
      <c r="N99" s="275"/>
      <c r="O99" s="275"/>
      <c r="P99" s="275"/>
      <c r="Q99" s="275"/>
      <c r="R99" s="275"/>
      <c r="S99" s="275"/>
      <c r="T99" s="275"/>
      <c r="U99" s="275"/>
    </row>
    <row r="100" spans="1:21" x14ac:dyDescent="0.2">
      <c r="A100" s="275"/>
      <c r="B100" s="275"/>
      <c r="C100" s="275"/>
      <c r="D100" s="275"/>
      <c r="E100" s="275"/>
      <c r="F100" s="275"/>
      <c r="G100" s="275"/>
      <c r="H100" s="275"/>
      <c r="I100" s="275"/>
      <c r="J100" s="275"/>
      <c r="K100" s="275"/>
      <c r="L100" s="275"/>
      <c r="M100" s="275"/>
      <c r="N100" s="275"/>
      <c r="O100" s="275"/>
      <c r="P100" s="275"/>
      <c r="Q100" s="275"/>
      <c r="R100" s="275"/>
      <c r="S100" s="275"/>
      <c r="T100" s="275"/>
      <c r="U100" s="275"/>
    </row>
    <row r="101" spans="1:21" x14ac:dyDescent="0.2">
      <c r="A101" s="275"/>
      <c r="B101" s="275"/>
      <c r="C101" s="275"/>
      <c r="D101" s="275"/>
      <c r="E101" s="275"/>
      <c r="F101" s="275"/>
      <c r="G101" s="275"/>
      <c r="H101" s="275"/>
      <c r="I101" s="275"/>
      <c r="J101" s="275"/>
      <c r="K101" s="275"/>
      <c r="L101" s="275"/>
      <c r="M101" s="275"/>
      <c r="N101" s="275"/>
      <c r="O101" s="275"/>
      <c r="P101" s="275"/>
      <c r="Q101" s="275"/>
      <c r="R101" s="275"/>
      <c r="S101" s="275"/>
      <c r="T101" s="275"/>
      <c r="U101" s="275"/>
    </row>
    <row r="102" spans="1:21" x14ac:dyDescent="0.2">
      <c r="A102" s="275"/>
      <c r="B102" s="275"/>
      <c r="C102" s="275"/>
      <c r="D102" s="275"/>
      <c r="E102" s="275"/>
      <c r="F102" s="275"/>
      <c r="G102" s="275"/>
      <c r="H102" s="275"/>
      <c r="I102" s="275"/>
      <c r="J102" s="275"/>
      <c r="K102" s="275"/>
      <c r="L102" s="275"/>
      <c r="M102" s="275"/>
      <c r="N102" s="275"/>
      <c r="O102" s="275"/>
      <c r="P102" s="275"/>
      <c r="Q102" s="275"/>
      <c r="R102" s="275"/>
      <c r="S102" s="275"/>
      <c r="T102" s="275"/>
      <c r="U102" s="275"/>
    </row>
    <row r="103" spans="1:21" x14ac:dyDescent="0.2">
      <c r="A103" s="275"/>
      <c r="B103" s="275"/>
      <c r="C103" s="275"/>
      <c r="D103" s="275"/>
      <c r="E103" s="275"/>
      <c r="F103" s="275"/>
      <c r="G103" s="275"/>
      <c r="H103" s="275"/>
      <c r="I103" s="275"/>
      <c r="J103" s="275"/>
      <c r="K103" s="275"/>
      <c r="L103" s="275"/>
      <c r="M103" s="275"/>
      <c r="N103" s="275"/>
      <c r="O103" s="275"/>
      <c r="P103" s="275"/>
      <c r="Q103" s="275"/>
      <c r="R103" s="275"/>
      <c r="S103" s="275"/>
      <c r="T103" s="275"/>
      <c r="U103" s="275"/>
    </row>
    <row r="104" spans="1:21" x14ac:dyDescent="0.2">
      <c r="A104" s="275"/>
      <c r="B104" s="275"/>
      <c r="C104" s="275"/>
      <c r="D104" s="275"/>
      <c r="E104" s="275"/>
      <c r="F104" s="275"/>
      <c r="G104" s="275"/>
      <c r="H104" s="275"/>
      <c r="I104" s="275"/>
      <c r="J104" s="275"/>
      <c r="K104" s="275"/>
      <c r="L104" s="275"/>
      <c r="M104" s="275"/>
      <c r="N104" s="275"/>
      <c r="O104" s="275"/>
      <c r="P104" s="275"/>
      <c r="Q104" s="275"/>
      <c r="R104" s="275"/>
      <c r="S104" s="275"/>
      <c r="T104" s="275"/>
      <c r="U104" s="275"/>
    </row>
    <row r="105" spans="1:21" x14ac:dyDescent="0.2">
      <c r="A105" s="275"/>
      <c r="B105" s="275"/>
      <c r="C105" s="275"/>
      <c r="D105" s="275"/>
      <c r="E105" s="275"/>
      <c r="F105" s="275"/>
      <c r="G105" s="275"/>
      <c r="H105" s="275"/>
      <c r="I105" s="275"/>
      <c r="J105" s="275"/>
      <c r="K105" s="275"/>
      <c r="L105" s="275"/>
      <c r="M105" s="275"/>
      <c r="N105" s="275"/>
      <c r="O105" s="275"/>
      <c r="P105" s="275"/>
      <c r="Q105" s="275"/>
      <c r="R105" s="275"/>
      <c r="S105" s="275"/>
      <c r="T105" s="275"/>
      <c r="U105" s="275"/>
    </row>
    <row r="106" spans="1:2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row>
    <row r="107" spans="1:21" x14ac:dyDescent="0.2">
      <c r="A107" s="275"/>
      <c r="B107" s="275"/>
      <c r="C107" s="275"/>
      <c r="D107" s="275"/>
      <c r="E107" s="275"/>
      <c r="F107" s="275"/>
      <c r="G107" s="275"/>
      <c r="H107" s="275"/>
      <c r="I107" s="275"/>
      <c r="J107" s="275"/>
      <c r="K107" s="275"/>
      <c r="L107" s="275"/>
      <c r="M107" s="275"/>
      <c r="N107" s="275"/>
      <c r="O107" s="275"/>
      <c r="P107" s="275"/>
      <c r="Q107" s="275"/>
      <c r="R107" s="275"/>
      <c r="S107" s="275"/>
      <c r="T107" s="275"/>
      <c r="U107" s="275"/>
    </row>
    <row r="108" spans="1:21" x14ac:dyDescent="0.2">
      <c r="A108" s="275"/>
      <c r="B108" s="275"/>
      <c r="C108" s="275"/>
      <c r="D108" s="275"/>
      <c r="E108" s="275"/>
      <c r="F108" s="275"/>
      <c r="G108" s="275"/>
      <c r="H108" s="275"/>
      <c r="I108" s="275"/>
      <c r="J108" s="275"/>
      <c r="K108" s="275"/>
      <c r="L108" s="275"/>
      <c r="M108" s="275"/>
      <c r="N108" s="275"/>
      <c r="O108" s="275"/>
      <c r="P108" s="275"/>
      <c r="Q108" s="275"/>
      <c r="R108" s="275"/>
      <c r="S108" s="275"/>
      <c r="T108" s="275"/>
      <c r="U108" s="275"/>
    </row>
    <row r="109" spans="1:21" x14ac:dyDescent="0.2">
      <c r="A109" s="275"/>
      <c r="B109" s="275"/>
      <c r="C109" s="275"/>
      <c r="D109" s="275"/>
      <c r="E109" s="275"/>
      <c r="F109" s="275"/>
      <c r="G109" s="275"/>
      <c r="H109" s="275"/>
      <c r="I109" s="275"/>
      <c r="J109" s="275"/>
      <c r="K109" s="275"/>
      <c r="L109" s="275"/>
      <c r="M109" s="275"/>
      <c r="N109" s="275"/>
      <c r="O109" s="275"/>
      <c r="P109" s="275"/>
      <c r="Q109" s="275"/>
      <c r="R109" s="275"/>
      <c r="S109" s="275"/>
      <c r="T109" s="275"/>
      <c r="U109" s="275"/>
    </row>
    <row r="110" spans="1:21" x14ac:dyDescent="0.2">
      <c r="A110" s="275"/>
      <c r="B110" s="275"/>
      <c r="C110" s="275"/>
      <c r="D110" s="275"/>
      <c r="E110" s="275"/>
      <c r="F110" s="275"/>
      <c r="G110" s="275"/>
      <c r="H110" s="275"/>
      <c r="I110" s="275"/>
      <c r="J110" s="275"/>
      <c r="K110" s="275"/>
      <c r="L110" s="275"/>
      <c r="M110" s="275"/>
      <c r="N110" s="275"/>
      <c r="O110" s="275"/>
      <c r="P110" s="275"/>
      <c r="Q110" s="275"/>
      <c r="R110" s="275"/>
      <c r="S110" s="275"/>
      <c r="T110" s="275"/>
      <c r="U110" s="275"/>
    </row>
    <row r="111" spans="1:21" x14ac:dyDescent="0.2">
      <c r="A111" s="275"/>
      <c r="B111" s="275"/>
      <c r="C111" s="275"/>
      <c r="D111" s="275"/>
      <c r="E111" s="275"/>
      <c r="F111" s="275"/>
      <c r="G111" s="275"/>
      <c r="H111" s="275"/>
      <c r="I111" s="275"/>
      <c r="J111" s="275"/>
      <c r="K111" s="275"/>
      <c r="L111" s="275"/>
      <c r="M111" s="275"/>
      <c r="N111" s="275"/>
      <c r="O111" s="275"/>
      <c r="P111" s="275"/>
      <c r="Q111" s="275"/>
      <c r="R111" s="275"/>
      <c r="S111" s="275"/>
      <c r="T111" s="275"/>
      <c r="U111" s="275"/>
    </row>
    <row r="112" spans="1:21" x14ac:dyDescent="0.2">
      <c r="A112" s="275"/>
      <c r="B112" s="275"/>
      <c r="C112" s="275"/>
      <c r="D112" s="275"/>
      <c r="E112" s="275"/>
      <c r="F112" s="275"/>
      <c r="G112" s="275"/>
      <c r="H112" s="275"/>
      <c r="I112" s="275"/>
      <c r="J112" s="275"/>
      <c r="K112" s="275"/>
      <c r="L112" s="275"/>
      <c r="M112" s="275"/>
      <c r="N112" s="275"/>
      <c r="O112" s="275"/>
      <c r="P112" s="275"/>
      <c r="Q112" s="275"/>
      <c r="R112" s="275"/>
      <c r="S112" s="275"/>
      <c r="T112" s="275"/>
      <c r="U112" s="275"/>
    </row>
    <row r="113" spans="1:21" x14ac:dyDescent="0.2">
      <c r="A113" s="275"/>
      <c r="B113" s="275"/>
      <c r="C113" s="275"/>
      <c r="D113" s="275"/>
      <c r="E113" s="275"/>
      <c r="F113" s="275"/>
      <c r="G113" s="275"/>
      <c r="H113" s="275"/>
      <c r="I113" s="275"/>
      <c r="J113" s="275"/>
      <c r="K113" s="275"/>
      <c r="L113" s="275"/>
      <c r="M113" s="275"/>
      <c r="N113" s="275"/>
      <c r="O113" s="275"/>
      <c r="P113" s="275"/>
      <c r="Q113" s="275"/>
      <c r="R113" s="275"/>
      <c r="S113" s="275"/>
      <c r="T113" s="275"/>
      <c r="U113" s="275"/>
    </row>
    <row r="114" spans="1:21" x14ac:dyDescent="0.2">
      <c r="A114" s="275"/>
      <c r="B114" s="275"/>
      <c r="C114" s="275"/>
      <c r="D114" s="275"/>
      <c r="E114" s="275"/>
      <c r="F114" s="275"/>
      <c r="G114" s="275"/>
      <c r="H114" s="275"/>
      <c r="I114" s="275"/>
      <c r="J114" s="275"/>
      <c r="K114" s="275"/>
      <c r="L114" s="275"/>
      <c r="M114" s="275"/>
      <c r="N114" s="275"/>
      <c r="O114" s="275"/>
      <c r="P114" s="275"/>
      <c r="Q114" s="275"/>
      <c r="R114" s="275"/>
      <c r="S114" s="275"/>
      <c r="T114" s="275"/>
      <c r="U114" s="275"/>
    </row>
    <row r="115" spans="1:21" x14ac:dyDescent="0.2">
      <c r="A115" s="275"/>
      <c r="B115" s="275"/>
      <c r="C115" s="275"/>
      <c r="D115" s="275"/>
      <c r="E115" s="275"/>
      <c r="F115" s="275"/>
      <c r="G115" s="275"/>
      <c r="H115" s="275"/>
      <c r="I115" s="275"/>
      <c r="J115" s="275"/>
      <c r="K115" s="275"/>
      <c r="L115" s="275"/>
      <c r="M115" s="275"/>
      <c r="N115" s="275"/>
      <c r="O115" s="275"/>
      <c r="P115" s="275"/>
      <c r="Q115" s="275"/>
      <c r="R115" s="275"/>
      <c r="S115" s="275"/>
      <c r="T115" s="275"/>
      <c r="U115" s="275"/>
    </row>
    <row r="116" spans="1:21" x14ac:dyDescent="0.2">
      <c r="A116" s="275"/>
      <c r="B116" s="275"/>
      <c r="C116" s="275"/>
      <c r="D116" s="275"/>
      <c r="E116" s="275"/>
      <c r="F116" s="275"/>
      <c r="G116" s="275"/>
      <c r="H116" s="275"/>
      <c r="I116" s="275"/>
      <c r="J116" s="275"/>
      <c r="K116" s="275"/>
      <c r="L116" s="275"/>
      <c r="M116" s="275"/>
      <c r="N116" s="275"/>
      <c r="O116" s="275"/>
      <c r="P116" s="275"/>
      <c r="Q116" s="275"/>
      <c r="R116" s="275"/>
      <c r="S116" s="275"/>
      <c r="T116" s="275"/>
      <c r="U116" s="275"/>
    </row>
    <row r="117" spans="1:21" x14ac:dyDescent="0.2">
      <c r="A117" s="275"/>
      <c r="B117" s="275"/>
      <c r="C117" s="275"/>
      <c r="D117" s="275"/>
      <c r="E117" s="275"/>
      <c r="F117" s="275"/>
      <c r="G117" s="275"/>
      <c r="H117" s="275"/>
      <c r="I117" s="275"/>
      <c r="J117" s="275"/>
      <c r="K117" s="275"/>
      <c r="L117" s="275"/>
      <c r="M117" s="275"/>
      <c r="N117" s="275"/>
      <c r="O117" s="275"/>
      <c r="P117" s="275"/>
      <c r="Q117" s="275"/>
      <c r="R117" s="275"/>
      <c r="S117" s="275"/>
      <c r="T117" s="275"/>
      <c r="U117" s="275"/>
    </row>
    <row r="118" spans="1:21" x14ac:dyDescent="0.2">
      <c r="A118" s="275"/>
      <c r="B118" s="275"/>
      <c r="C118" s="275"/>
      <c r="D118" s="275"/>
      <c r="E118" s="275"/>
      <c r="F118" s="275"/>
      <c r="G118" s="275"/>
      <c r="H118" s="275"/>
      <c r="I118" s="275"/>
      <c r="J118" s="275"/>
      <c r="K118" s="275"/>
      <c r="L118" s="275"/>
      <c r="M118" s="275"/>
      <c r="N118" s="275"/>
      <c r="O118" s="275"/>
      <c r="P118" s="275"/>
      <c r="Q118" s="275"/>
      <c r="R118" s="275"/>
      <c r="S118" s="275"/>
      <c r="T118" s="275"/>
      <c r="U118" s="275"/>
    </row>
    <row r="119" spans="1:21" x14ac:dyDescent="0.2">
      <c r="A119" s="275"/>
      <c r="B119" s="275"/>
      <c r="C119" s="275"/>
      <c r="D119" s="275"/>
      <c r="E119" s="275"/>
      <c r="F119" s="275"/>
      <c r="G119" s="275"/>
      <c r="H119" s="275"/>
      <c r="I119" s="275"/>
      <c r="J119" s="275"/>
      <c r="K119" s="275"/>
      <c r="L119" s="275"/>
      <c r="M119" s="275"/>
      <c r="N119" s="275"/>
      <c r="O119" s="275"/>
      <c r="P119" s="275"/>
      <c r="Q119" s="275"/>
      <c r="R119" s="275"/>
      <c r="S119" s="275"/>
      <c r="T119" s="275"/>
      <c r="U119" s="275"/>
    </row>
    <row r="120" spans="1:21" x14ac:dyDescent="0.2">
      <c r="A120" s="275"/>
      <c r="B120" s="275"/>
      <c r="C120" s="275"/>
      <c r="D120" s="275"/>
      <c r="E120" s="275"/>
      <c r="F120" s="275"/>
      <c r="G120" s="275"/>
      <c r="H120" s="275"/>
      <c r="I120" s="275"/>
      <c r="J120" s="275"/>
      <c r="K120" s="275"/>
      <c r="L120" s="275"/>
      <c r="M120" s="275"/>
      <c r="N120" s="275"/>
      <c r="O120" s="275"/>
      <c r="P120" s="275"/>
      <c r="Q120" s="275"/>
      <c r="R120" s="275"/>
      <c r="S120" s="275"/>
      <c r="T120" s="275"/>
      <c r="U120" s="275"/>
    </row>
    <row r="121" spans="1:21" x14ac:dyDescent="0.2">
      <c r="A121" s="275"/>
      <c r="B121" s="275"/>
      <c r="C121" s="275"/>
      <c r="D121" s="275"/>
      <c r="E121" s="275"/>
      <c r="F121" s="275"/>
      <c r="G121" s="275"/>
      <c r="H121" s="275"/>
      <c r="I121" s="275"/>
      <c r="J121" s="275"/>
      <c r="K121" s="275"/>
      <c r="L121" s="275"/>
      <c r="M121" s="275"/>
      <c r="N121" s="275"/>
      <c r="O121" s="275"/>
      <c r="P121" s="275"/>
      <c r="Q121" s="275"/>
      <c r="R121" s="275"/>
      <c r="S121" s="275"/>
      <c r="T121" s="275"/>
      <c r="U121" s="275"/>
    </row>
    <row r="122" spans="1:21" x14ac:dyDescent="0.2">
      <c r="A122" s="275"/>
      <c r="B122" s="275"/>
      <c r="C122" s="275"/>
      <c r="D122" s="275"/>
      <c r="E122" s="275"/>
      <c r="F122" s="275"/>
      <c r="G122" s="275"/>
      <c r="H122" s="275"/>
      <c r="I122" s="275"/>
      <c r="J122" s="275"/>
      <c r="K122" s="275"/>
      <c r="L122" s="275"/>
      <c r="M122" s="275"/>
      <c r="N122" s="275"/>
      <c r="O122" s="275"/>
      <c r="P122" s="275"/>
      <c r="Q122" s="275"/>
      <c r="R122" s="275"/>
      <c r="S122" s="275"/>
      <c r="T122" s="275"/>
      <c r="U122" s="275"/>
    </row>
    <row r="123" spans="1:21" x14ac:dyDescent="0.2">
      <c r="A123" s="275"/>
      <c r="B123" s="275"/>
      <c r="C123" s="275"/>
      <c r="D123" s="275"/>
      <c r="E123" s="275"/>
      <c r="F123" s="275"/>
      <c r="G123" s="275"/>
      <c r="H123" s="275"/>
      <c r="I123" s="275"/>
      <c r="J123" s="275"/>
      <c r="K123" s="275"/>
      <c r="L123" s="275"/>
      <c r="M123" s="275"/>
      <c r="N123" s="275"/>
      <c r="O123" s="275"/>
      <c r="P123" s="275"/>
      <c r="Q123" s="275"/>
      <c r="R123" s="275"/>
      <c r="S123" s="275"/>
      <c r="T123" s="275"/>
      <c r="U123" s="275"/>
    </row>
    <row r="124" spans="1:21" x14ac:dyDescent="0.2">
      <c r="A124" s="275"/>
      <c r="B124" s="275"/>
      <c r="C124" s="275"/>
      <c r="D124" s="275"/>
      <c r="E124" s="275"/>
      <c r="F124" s="275"/>
      <c r="G124" s="275"/>
      <c r="H124" s="275"/>
      <c r="I124" s="275"/>
      <c r="J124" s="275"/>
      <c r="K124" s="275"/>
      <c r="L124" s="275"/>
      <c r="M124" s="275"/>
      <c r="N124" s="275"/>
      <c r="O124" s="275"/>
      <c r="P124" s="275"/>
      <c r="Q124" s="275"/>
      <c r="R124" s="275"/>
      <c r="S124" s="275"/>
      <c r="T124" s="275"/>
      <c r="U124" s="275"/>
    </row>
    <row r="125" spans="1:21" x14ac:dyDescent="0.2">
      <c r="A125" s="275"/>
      <c r="B125" s="275"/>
      <c r="C125" s="275"/>
      <c r="D125" s="275"/>
      <c r="E125" s="275"/>
      <c r="F125" s="275"/>
      <c r="G125" s="275"/>
      <c r="H125" s="275"/>
      <c r="I125" s="275"/>
      <c r="J125" s="275"/>
      <c r="K125" s="275"/>
      <c r="L125" s="275"/>
      <c r="M125" s="275"/>
      <c r="N125" s="275"/>
      <c r="O125" s="275"/>
      <c r="P125" s="275"/>
      <c r="Q125" s="275"/>
      <c r="R125" s="275"/>
      <c r="S125" s="275"/>
      <c r="T125" s="275"/>
      <c r="U125" s="275"/>
    </row>
    <row r="126" spans="1:21" x14ac:dyDescent="0.2">
      <c r="A126" s="275"/>
      <c r="B126" s="275"/>
      <c r="C126" s="275"/>
      <c r="D126" s="275"/>
      <c r="E126" s="275"/>
      <c r="F126" s="275"/>
      <c r="G126" s="275"/>
      <c r="H126" s="275"/>
      <c r="I126" s="275"/>
      <c r="J126" s="275"/>
      <c r="K126" s="275"/>
      <c r="L126" s="275"/>
      <c r="M126" s="275"/>
      <c r="N126" s="275"/>
      <c r="O126" s="275"/>
      <c r="P126" s="275"/>
      <c r="Q126" s="275"/>
      <c r="R126" s="275"/>
      <c r="S126" s="275"/>
      <c r="T126" s="275"/>
      <c r="U126" s="275"/>
    </row>
    <row r="127" spans="1:21" x14ac:dyDescent="0.2">
      <c r="A127" s="275"/>
      <c r="B127" s="275"/>
      <c r="C127" s="275"/>
      <c r="D127" s="275"/>
      <c r="E127" s="275"/>
      <c r="F127" s="275"/>
      <c r="G127" s="275"/>
      <c r="H127" s="275"/>
      <c r="I127" s="275"/>
      <c r="J127" s="275"/>
      <c r="K127" s="275"/>
      <c r="L127" s="275"/>
      <c r="M127" s="275"/>
      <c r="N127" s="275"/>
      <c r="O127" s="275"/>
      <c r="P127" s="275"/>
      <c r="Q127" s="275"/>
      <c r="R127" s="275"/>
      <c r="S127" s="275"/>
      <c r="T127" s="275"/>
      <c r="U127" s="275"/>
    </row>
    <row r="128" spans="1:21" x14ac:dyDescent="0.2">
      <c r="A128" s="275"/>
      <c r="B128" s="275"/>
      <c r="C128" s="275"/>
      <c r="D128" s="275"/>
      <c r="E128" s="275"/>
      <c r="F128" s="275"/>
      <c r="G128" s="275"/>
      <c r="H128" s="275"/>
      <c r="I128" s="275"/>
      <c r="J128" s="275"/>
      <c r="K128" s="275"/>
      <c r="L128" s="275"/>
      <c r="M128" s="275"/>
      <c r="N128" s="275"/>
      <c r="O128" s="275"/>
      <c r="P128" s="275"/>
      <c r="Q128" s="275"/>
      <c r="R128" s="275"/>
      <c r="S128" s="275"/>
      <c r="T128" s="275"/>
      <c r="U128" s="275"/>
    </row>
    <row r="129" spans="1:21" x14ac:dyDescent="0.2">
      <c r="A129" s="275"/>
      <c r="B129" s="275"/>
      <c r="C129" s="275"/>
      <c r="D129" s="275"/>
      <c r="E129" s="275"/>
      <c r="F129" s="275"/>
      <c r="G129" s="275"/>
      <c r="H129" s="275"/>
      <c r="I129" s="275"/>
      <c r="J129" s="275"/>
      <c r="K129" s="275"/>
      <c r="L129" s="275"/>
      <c r="M129" s="275"/>
      <c r="N129" s="275"/>
      <c r="O129" s="275"/>
      <c r="P129" s="275"/>
      <c r="Q129" s="275"/>
      <c r="R129" s="275"/>
      <c r="S129" s="275"/>
      <c r="T129" s="275"/>
      <c r="U129" s="275"/>
    </row>
    <row r="130" spans="1:21" x14ac:dyDescent="0.2">
      <c r="A130" s="275"/>
      <c r="B130" s="275"/>
      <c r="C130" s="275"/>
      <c r="D130" s="275"/>
      <c r="E130" s="275"/>
      <c r="F130" s="275"/>
      <c r="G130" s="275"/>
      <c r="H130" s="275"/>
      <c r="I130" s="275"/>
      <c r="J130" s="275"/>
      <c r="K130" s="275"/>
      <c r="L130" s="275"/>
      <c r="M130" s="275"/>
      <c r="N130" s="275"/>
      <c r="O130" s="275"/>
      <c r="P130" s="275"/>
      <c r="Q130" s="275"/>
      <c r="R130" s="275"/>
      <c r="S130" s="275"/>
      <c r="T130" s="275"/>
      <c r="U130" s="275"/>
    </row>
    <row r="131" spans="1:21" x14ac:dyDescent="0.2">
      <c r="A131" s="275"/>
      <c r="B131" s="275"/>
      <c r="C131" s="275"/>
      <c r="D131" s="275"/>
      <c r="E131" s="275"/>
      <c r="F131" s="275"/>
      <c r="G131" s="275"/>
      <c r="H131" s="275"/>
      <c r="I131" s="275"/>
      <c r="J131" s="275"/>
      <c r="K131" s="275"/>
      <c r="L131" s="275"/>
      <c r="M131" s="275"/>
      <c r="N131" s="275"/>
      <c r="O131" s="275"/>
      <c r="P131" s="275"/>
      <c r="Q131" s="275"/>
      <c r="R131" s="275"/>
      <c r="S131" s="275"/>
      <c r="T131" s="275"/>
      <c r="U131" s="275"/>
    </row>
    <row r="132" spans="1:21" x14ac:dyDescent="0.2">
      <c r="A132" s="275"/>
      <c r="B132" s="275"/>
      <c r="C132" s="275"/>
      <c r="D132" s="275"/>
      <c r="E132" s="275"/>
      <c r="F132" s="275"/>
      <c r="G132" s="275"/>
      <c r="H132" s="275"/>
      <c r="I132" s="275"/>
      <c r="J132" s="275"/>
      <c r="K132" s="275"/>
      <c r="L132" s="275"/>
      <c r="M132" s="275"/>
      <c r="N132" s="275"/>
      <c r="O132" s="275"/>
      <c r="P132" s="275"/>
      <c r="Q132" s="275"/>
      <c r="R132" s="275"/>
      <c r="S132" s="275"/>
      <c r="T132" s="275"/>
      <c r="U132" s="275"/>
    </row>
    <row r="133" spans="1:21" x14ac:dyDescent="0.2">
      <c r="A133" s="275"/>
      <c r="B133" s="275"/>
      <c r="C133" s="275"/>
      <c r="D133" s="275"/>
      <c r="E133" s="275"/>
      <c r="F133" s="275"/>
      <c r="G133" s="275"/>
      <c r="H133" s="275"/>
      <c r="I133" s="275"/>
      <c r="J133" s="275"/>
      <c r="K133" s="275"/>
      <c r="L133" s="275"/>
      <c r="M133" s="275"/>
      <c r="N133" s="275"/>
      <c r="O133" s="275"/>
      <c r="P133" s="275"/>
      <c r="Q133" s="275"/>
      <c r="R133" s="275"/>
      <c r="S133" s="275"/>
      <c r="T133" s="275"/>
      <c r="U133" s="275"/>
    </row>
    <row r="134" spans="1:2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row>
    <row r="135" spans="1:21" x14ac:dyDescent="0.2">
      <c r="A135" s="275"/>
      <c r="B135" s="275"/>
      <c r="C135" s="275"/>
      <c r="D135" s="275"/>
      <c r="E135" s="275"/>
      <c r="F135" s="275"/>
      <c r="G135" s="275"/>
      <c r="H135" s="275"/>
      <c r="I135" s="275"/>
      <c r="J135" s="275"/>
      <c r="K135" s="275"/>
      <c r="L135" s="275"/>
      <c r="M135" s="275"/>
      <c r="N135" s="275"/>
      <c r="O135" s="275"/>
      <c r="P135" s="275"/>
      <c r="Q135" s="275"/>
      <c r="R135" s="275"/>
      <c r="S135" s="275"/>
      <c r="T135" s="275"/>
      <c r="U135" s="275"/>
    </row>
    <row r="136" spans="1:21" x14ac:dyDescent="0.2">
      <c r="A136" s="275"/>
      <c r="B136" s="275"/>
      <c r="C136" s="275"/>
      <c r="D136" s="275"/>
      <c r="E136" s="275"/>
      <c r="F136" s="275"/>
      <c r="G136" s="275"/>
      <c r="H136" s="275"/>
      <c r="I136" s="275"/>
      <c r="J136" s="275"/>
      <c r="K136" s="275"/>
      <c r="L136" s="275"/>
      <c r="M136" s="275"/>
      <c r="N136" s="275"/>
      <c r="O136" s="275"/>
      <c r="P136" s="275"/>
      <c r="Q136" s="275"/>
      <c r="R136" s="275"/>
      <c r="S136" s="275"/>
      <c r="T136" s="275"/>
      <c r="U136" s="275"/>
    </row>
    <row r="137" spans="1:21" x14ac:dyDescent="0.2">
      <c r="A137" s="275"/>
      <c r="B137" s="275"/>
      <c r="C137" s="275"/>
      <c r="D137" s="275"/>
      <c r="E137" s="275"/>
      <c r="F137" s="275"/>
      <c r="G137" s="275"/>
      <c r="H137" s="275"/>
      <c r="I137" s="275"/>
      <c r="J137" s="275"/>
      <c r="K137" s="275"/>
      <c r="L137" s="275"/>
      <c r="M137" s="275"/>
      <c r="N137" s="275"/>
      <c r="O137" s="275"/>
      <c r="P137" s="275"/>
      <c r="Q137" s="275"/>
      <c r="R137" s="275"/>
      <c r="S137" s="275"/>
      <c r="T137" s="275"/>
      <c r="U137" s="275"/>
    </row>
    <row r="138" spans="1:21" x14ac:dyDescent="0.2">
      <c r="A138" s="275"/>
      <c r="B138" s="275"/>
      <c r="C138" s="275"/>
      <c r="D138" s="275"/>
      <c r="E138" s="275"/>
      <c r="F138" s="275"/>
      <c r="G138" s="275"/>
      <c r="H138" s="275"/>
      <c r="I138" s="275"/>
      <c r="J138" s="275"/>
      <c r="K138" s="275"/>
      <c r="L138" s="275"/>
      <c r="M138" s="275"/>
      <c r="N138" s="275"/>
      <c r="O138" s="275"/>
      <c r="P138" s="275"/>
      <c r="Q138" s="275"/>
      <c r="R138" s="275"/>
      <c r="S138" s="275"/>
      <c r="T138" s="275"/>
      <c r="U138" s="275"/>
    </row>
    <row r="139" spans="1:21" x14ac:dyDescent="0.2">
      <c r="A139" s="275"/>
      <c r="B139" s="275"/>
      <c r="C139" s="275"/>
      <c r="D139" s="275"/>
      <c r="E139" s="275"/>
      <c r="F139" s="275"/>
      <c r="G139" s="275"/>
      <c r="H139" s="275"/>
      <c r="I139" s="275"/>
      <c r="J139" s="275"/>
      <c r="K139" s="275"/>
      <c r="L139" s="275"/>
      <c r="M139" s="275"/>
      <c r="N139" s="275"/>
      <c r="O139" s="275"/>
      <c r="P139" s="275"/>
      <c r="Q139" s="275"/>
      <c r="R139" s="275"/>
      <c r="S139" s="275"/>
      <c r="T139" s="275"/>
      <c r="U139" s="275"/>
    </row>
    <row r="140" spans="1:21" x14ac:dyDescent="0.2">
      <c r="A140" s="275"/>
      <c r="B140" s="275"/>
      <c r="C140" s="275"/>
      <c r="D140" s="275"/>
      <c r="E140" s="275"/>
      <c r="F140" s="275"/>
      <c r="G140" s="275"/>
      <c r="H140" s="275"/>
      <c r="I140" s="275"/>
      <c r="J140" s="275"/>
      <c r="K140" s="275"/>
      <c r="L140" s="275"/>
      <c r="M140" s="275"/>
      <c r="N140" s="275"/>
      <c r="O140" s="275"/>
      <c r="P140" s="275"/>
      <c r="Q140" s="275"/>
      <c r="R140" s="275"/>
      <c r="S140" s="275"/>
      <c r="T140" s="275"/>
      <c r="U140" s="275"/>
    </row>
    <row r="141" spans="1:21" x14ac:dyDescent="0.2">
      <c r="A141" s="275"/>
      <c r="B141" s="275"/>
      <c r="C141" s="275"/>
      <c r="D141" s="275"/>
      <c r="E141" s="275"/>
      <c r="F141" s="275"/>
      <c r="G141" s="275"/>
      <c r="H141" s="275"/>
      <c r="I141" s="275"/>
      <c r="J141" s="275"/>
      <c r="K141" s="275"/>
      <c r="L141" s="275"/>
      <c r="M141" s="275"/>
      <c r="N141" s="275"/>
      <c r="O141" s="275"/>
      <c r="P141" s="275"/>
      <c r="Q141" s="275"/>
      <c r="R141" s="275"/>
      <c r="S141" s="275"/>
      <c r="T141" s="275"/>
      <c r="U141" s="275"/>
    </row>
    <row r="142" spans="1:21" x14ac:dyDescent="0.2">
      <c r="A142" s="275"/>
      <c r="B142" s="275"/>
      <c r="C142" s="275"/>
      <c r="D142" s="275"/>
      <c r="E142" s="275"/>
      <c r="F142" s="275"/>
      <c r="G142" s="275"/>
      <c r="H142" s="275"/>
      <c r="I142" s="275"/>
      <c r="J142" s="275"/>
      <c r="K142" s="275"/>
      <c r="L142" s="275"/>
      <c r="M142" s="275"/>
      <c r="N142" s="275"/>
      <c r="O142" s="275"/>
      <c r="P142" s="275"/>
      <c r="Q142" s="275"/>
      <c r="R142" s="275"/>
      <c r="S142" s="275"/>
      <c r="T142" s="275"/>
      <c r="U142" s="275"/>
    </row>
    <row r="143" spans="1:21" x14ac:dyDescent="0.2">
      <c r="A143" s="275"/>
      <c r="B143" s="275"/>
      <c r="C143" s="275"/>
      <c r="D143" s="275"/>
      <c r="E143" s="275"/>
      <c r="F143" s="275"/>
      <c r="G143" s="275"/>
      <c r="H143" s="275"/>
      <c r="I143" s="275"/>
      <c r="J143" s="275"/>
      <c r="K143" s="275"/>
      <c r="L143" s="275"/>
      <c r="M143" s="275"/>
      <c r="N143" s="275"/>
      <c r="O143" s="275"/>
      <c r="P143" s="275"/>
      <c r="Q143" s="275"/>
      <c r="R143" s="275"/>
      <c r="S143" s="275"/>
      <c r="T143" s="275"/>
      <c r="U143" s="275"/>
    </row>
    <row r="144" spans="1:21" x14ac:dyDescent="0.2">
      <c r="A144" s="275"/>
      <c r="B144" s="275"/>
      <c r="C144" s="275"/>
      <c r="D144" s="275"/>
      <c r="E144" s="275"/>
      <c r="F144" s="275"/>
      <c r="G144" s="275"/>
      <c r="H144" s="275"/>
      <c r="I144" s="275"/>
      <c r="J144" s="275"/>
      <c r="K144" s="275"/>
      <c r="L144" s="275"/>
      <c r="M144" s="275"/>
      <c r="N144" s="275"/>
      <c r="O144" s="275"/>
      <c r="P144" s="275"/>
      <c r="Q144" s="275"/>
      <c r="R144" s="275"/>
      <c r="S144" s="275"/>
      <c r="T144" s="275"/>
      <c r="U144" s="275"/>
    </row>
    <row r="145" spans="1:21" x14ac:dyDescent="0.2">
      <c r="A145" s="275"/>
      <c r="B145" s="275"/>
      <c r="C145" s="275"/>
      <c r="D145" s="275"/>
      <c r="E145" s="275"/>
      <c r="F145" s="275"/>
      <c r="G145" s="275"/>
      <c r="H145" s="275"/>
      <c r="I145" s="275"/>
      <c r="J145" s="275"/>
      <c r="K145" s="275"/>
      <c r="L145" s="275"/>
      <c r="M145" s="275"/>
      <c r="N145" s="275"/>
      <c r="O145" s="275"/>
      <c r="P145" s="275"/>
      <c r="Q145" s="275"/>
      <c r="R145" s="275"/>
      <c r="S145" s="275"/>
      <c r="T145" s="275"/>
      <c r="U145" s="275"/>
    </row>
    <row r="146" spans="1:21" x14ac:dyDescent="0.2">
      <c r="A146" s="275"/>
      <c r="B146" s="275"/>
      <c r="C146" s="275"/>
      <c r="D146" s="275"/>
      <c r="E146" s="275"/>
      <c r="F146" s="275"/>
      <c r="G146" s="275"/>
      <c r="H146" s="275"/>
      <c r="I146" s="275"/>
      <c r="J146" s="275"/>
      <c r="K146" s="275"/>
      <c r="L146" s="275"/>
      <c r="M146" s="275"/>
      <c r="N146" s="275"/>
      <c r="O146" s="275"/>
      <c r="P146" s="275"/>
      <c r="Q146" s="275"/>
      <c r="R146" s="275"/>
      <c r="S146" s="275"/>
      <c r="T146" s="275"/>
      <c r="U146" s="275"/>
    </row>
    <row r="147" spans="1:21" x14ac:dyDescent="0.2">
      <c r="A147" s="275"/>
      <c r="B147" s="275"/>
      <c r="C147" s="275"/>
      <c r="D147" s="275"/>
      <c r="E147" s="275"/>
      <c r="F147" s="275"/>
      <c r="G147" s="275"/>
      <c r="H147" s="275"/>
      <c r="I147" s="275"/>
      <c r="J147" s="275"/>
      <c r="K147" s="275"/>
      <c r="L147" s="275"/>
      <c r="M147" s="275"/>
      <c r="N147" s="275"/>
      <c r="O147" s="275"/>
      <c r="P147" s="275"/>
      <c r="Q147" s="275"/>
      <c r="R147" s="275"/>
      <c r="S147" s="275"/>
      <c r="T147" s="275"/>
      <c r="U147" s="275"/>
    </row>
    <row r="148" spans="1:21" x14ac:dyDescent="0.2">
      <c r="A148" s="275"/>
      <c r="B148" s="275"/>
      <c r="C148" s="275"/>
      <c r="D148" s="275"/>
      <c r="E148" s="275"/>
      <c r="F148" s="275"/>
      <c r="G148" s="275"/>
      <c r="H148" s="275"/>
      <c r="I148" s="275"/>
      <c r="J148" s="275"/>
      <c r="K148" s="275"/>
      <c r="L148" s="275"/>
      <c r="M148" s="275"/>
      <c r="N148" s="275"/>
      <c r="O148" s="275"/>
      <c r="P148" s="275"/>
      <c r="Q148" s="275"/>
      <c r="R148" s="275"/>
      <c r="S148" s="275"/>
      <c r="T148" s="275"/>
      <c r="U148" s="275"/>
    </row>
    <row r="149" spans="1:21" x14ac:dyDescent="0.2">
      <c r="A149" s="275"/>
      <c r="B149" s="275"/>
      <c r="C149" s="275"/>
      <c r="D149" s="275"/>
      <c r="E149" s="275"/>
      <c r="F149" s="275"/>
      <c r="G149" s="275"/>
      <c r="H149" s="275"/>
      <c r="I149" s="275"/>
      <c r="J149" s="275"/>
      <c r="K149" s="275"/>
      <c r="L149" s="275"/>
      <c r="M149" s="275"/>
      <c r="N149" s="275"/>
      <c r="O149" s="275"/>
      <c r="P149" s="275"/>
      <c r="Q149" s="275"/>
      <c r="R149" s="275"/>
      <c r="S149" s="275"/>
      <c r="T149" s="275"/>
      <c r="U149" s="275"/>
    </row>
    <row r="150" spans="1:21" x14ac:dyDescent="0.2">
      <c r="A150" s="275"/>
      <c r="B150" s="275"/>
      <c r="C150" s="275"/>
      <c r="D150" s="275"/>
      <c r="E150" s="275"/>
      <c r="F150" s="275"/>
      <c r="G150" s="275"/>
      <c r="H150" s="275"/>
      <c r="I150" s="275"/>
      <c r="J150" s="275"/>
      <c r="K150" s="275"/>
      <c r="L150" s="275"/>
      <c r="M150" s="275"/>
      <c r="N150" s="275"/>
      <c r="O150" s="275"/>
      <c r="P150" s="275"/>
      <c r="Q150" s="275"/>
      <c r="R150" s="275"/>
      <c r="S150" s="275"/>
      <c r="T150" s="275"/>
      <c r="U150" s="275"/>
    </row>
    <row r="151" spans="1:21" x14ac:dyDescent="0.2">
      <c r="A151" s="275"/>
      <c r="B151" s="275"/>
      <c r="C151" s="275"/>
      <c r="D151" s="275"/>
      <c r="E151" s="275"/>
      <c r="F151" s="275"/>
      <c r="G151" s="275"/>
      <c r="H151" s="275"/>
      <c r="I151" s="275"/>
      <c r="J151" s="275"/>
      <c r="K151" s="275"/>
      <c r="L151" s="275"/>
      <c r="M151" s="275"/>
      <c r="N151" s="275"/>
      <c r="O151" s="275"/>
      <c r="P151" s="275"/>
      <c r="Q151" s="275"/>
      <c r="R151" s="275"/>
      <c r="S151" s="275"/>
      <c r="T151" s="275"/>
      <c r="U151" s="275"/>
    </row>
    <row r="152" spans="1:21" x14ac:dyDescent="0.2">
      <c r="A152" s="275"/>
      <c r="B152" s="275"/>
      <c r="C152" s="275"/>
      <c r="D152" s="275"/>
      <c r="E152" s="275"/>
      <c r="F152" s="275"/>
      <c r="G152" s="275"/>
      <c r="H152" s="275"/>
      <c r="I152" s="275"/>
      <c r="J152" s="275"/>
      <c r="K152" s="275"/>
      <c r="L152" s="275"/>
      <c r="M152" s="275"/>
      <c r="N152" s="275"/>
      <c r="O152" s="275"/>
      <c r="P152" s="275"/>
      <c r="Q152" s="275"/>
      <c r="R152" s="275"/>
      <c r="S152" s="275"/>
      <c r="T152" s="275"/>
      <c r="U152" s="275"/>
    </row>
    <row r="153" spans="1:21" x14ac:dyDescent="0.2">
      <c r="A153" s="275"/>
      <c r="B153" s="275"/>
      <c r="C153" s="275"/>
      <c r="D153" s="275"/>
      <c r="E153" s="275"/>
      <c r="F153" s="275"/>
      <c r="G153" s="275"/>
      <c r="H153" s="275"/>
      <c r="I153" s="275"/>
      <c r="J153" s="275"/>
      <c r="K153" s="275"/>
      <c r="L153" s="275"/>
      <c r="M153" s="275"/>
      <c r="N153" s="275"/>
      <c r="O153" s="275"/>
      <c r="P153" s="275"/>
      <c r="Q153" s="275"/>
      <c r="R153" s="275"/>
      <c r="S153" s="275"/>
      <c r="T153" s="275"/>
      <c r="U153" s="275"/>
    </row>
    <row r="154" spans="1:21" x14ac:dyDescent="0.2">
      <c r="A154" s="275"/>
      <c r="B154" s="275"/>
      <c r="C154" s="275"/>
      <c r="D154" s="275"/>
      <c r="E154" s="275"/>
      <c r="F154" s="275"/>
      <c r="G154" s="275"/>
      <c r="H154" s="275"/>
      <c r="I154" s="275"/>
      <c r="J154" s="275"/>
      <c r="K154" s="275"/>
      <c r="L154" s="275"/>
      <c r="M154" s="275"/>
      <c r="N154" s="275"/>
      <c r="O154" s="275"/>
      <c r="P154" s="275"/>
      <c r="Q154" s="275"/>
      <c r="R154" s="275"/>
      <c r="S154" s="275"/>
      <c r="T154" s="275"/>
      <c r="U154" s="275"/>
    </row>
    <row r="155" spans="1:21" x14ac:dyDescent="0.2">
      <c r="A155" s="275"/>
      <c r="B155" s="275"/>
      <c r="C155" s="275"/>
      <c r="D155" s="275"/>
      <c r="E155" s="275"/>
      <c r="F155" s="275"/>
      <c r="G155" s="275"/>
      <c r="H155" s="275"/>
      <c r="I155" s="275"/>
      <c r="J155" s="275"/>
      <c r="K155" s="275"/>
      <c r="L155" s="275"/>
      <c r="M155" s="275"/>
      <c r="N155" s="275"/>
      <c r="O155" s="275"/>
      <c r="P155" s="275"/>
      <c r="Q155" s="275"/>
      <c r="R155" s="275"/>
      <c r="S155" s="275"/>
      <c r="T155" s="275"/>
      <c r="U155" s="275"/>
    </row>
    <row r="156" spans="1:21" x14ac:dyDescent="0.2">
      <c r="A156" s="275"/>
      <c r="B156" s="275"/>
      <c r="C156" s="275"/>
      <c r="D156" s="275"/>
      <c r="E156" s="275"/>
      <c r="F156" s="275"/>
      <c r="G156" s="275"/>
      <c r="H156" s="275"/>
      <c r="I156" s="275"/>
      <c r="J156" s="275"/>
      <c r="K156" s="275"/>
      <c r="L156" s="275"/>
      <c r="M156" s="275"/>
      <c r="N156" s="275"/>
      <c r="O156" s="275"/>
      <c r="P156" s="275"/>
      <c r="Q156" s="275"/>
      <c r="R156" s="275"/>
      <c r="S156" s="275"/>
      <c r="T156" s="275"/>
      <c r="U156" s="275"/>
    </row>
    <row r="157" spans="1:21" x14ac:dyDescent="0.2">
      <c r="A157" s="275"/>
      <c r="B157" s="275"/>
      <c r="C157" s="275"/>
      <c r="D157" s="275"/>
      <c r="E157" s="275"/>
      <c r="F157" s="275"/>
      <c r="G157" s="275"/>
      <c r="H157" s="275"/>
      <c r="I157" s="275"/>
      <c r="J157" s="275"/>
      <c r="K157" s="275"/>
      <c r="L157" s="275"/>
      <c r="M157" s="275"/>
      <c r="N157" s="275"/>
      <c r="O157" s="275"/>
      <c r="P157" s="275"/>
      <c r="Q157" s="275"/>
      <c r="R157" s="275"/>
      <c r="S157" s="275"/>
      <c r="T157" s="275"/>
      <c r="U157" s="275"/>
    </row>
    <row r="158" spans="1:21" x14ac:dyDescent="0.2">
      <c r="A158" s="275"/>
      <c r="B158" s="275"/>
      <c r="C158" s="275"/>
      <c r="D158" s="275"/>
      <c r="E158" s="275"/>
      <c r="F158" s="275"/>
      <c r="G158" s="275"/>
      <c r="H158" s="275"/>
      <c r="I158" s="275"/>
      <c r="J158" s="275"/>
      <c r="K158" s="275"/>
      <c r="L158" s="275"/>
      <c r="M158" s="275"/>
      <c r="N158" s="275"/>
      <c r="O158" s="275"/>
      <c r="P158" s="275"/>
      <c r="Q158" s="275"/>
      <c r="R158" s="275"/>
      <c r="S158" s="275"/>
      <c r="T158" s="275"/>
      <c r="U158" s="275"/>
    </row>
    <row r="159" spans="1:21" x14ac:dyDescent="0.2">
      <c r="A159" s="275"/>
      <c r="B159" s="275"/>
      <c r="C159" s="275"/>
      <c r="D159" s="275"/>
      <c r="E159" s="275"/>
      <c r="F159" s="275"/>
      <c r="G159" s="275"/>
      <c r="H159" s="275"/>
      <c r="I159" s="275"/>
      <c r="J159" s="275"/>
      <c r="K159" s="275"/>
      <c r="L159" s="275"/>
      <c r="M159" s="275"/>
      <c r="N159" s="275"/>
      <c r="O159" s="275"/>
      <c r="P159" s="275"/>
      <c r="Q159" s="275"/>
      <c r="R159" s="275"/>
      <c r="S159" s="275"/>
      <c r="T159" s="275"/>
      <c r="U159" s="275"/>
    </row>
    <row r="160" spans="1:21" x14ac:dyDescent="0.2">
      <c r="A160" s="275"/>
      <c r="B160" s="275"/>
      <c r="C160" s="275"/>
      <c r="D160" s="275"/>
      <c r="E160" s="275"/>
      <c r="F160" s="275"/>
      <c r="G160" s="275"/>
      <c r="H160" s="275"/>
      <c r="I160" s="275"/>
      <c r="J160" s="275"/>
      <c r="K160" s="275"/>
      <c r="L160" s="275"/>
      <c r="M160" s="275"/>
      <c r="N160" s="275"/>
      <c r="O160" s="275"/>
      <c r="P160" s="275"/>
      <c r="Q160" s="275"/>
      <c r="R160" s="275"/>
      <c r="S160" s="275"/>
      <c r="T160" s="275"/>
      <c r="U160" s="275"/>
    </row>
    <row r="161" spans="1:21" x14ac:dyDescent="0.2">
      <c r="A161" s="275"/>
      <c r="B161" s="275"/>
      <c r="C161" s="275"/>
      <c r="D161" s="275"/>
      <c r="E161" s="275"/>
      <c r="F161" s="275"/>
      <c r="G161" s="275"/>
      <c r="H161" s="275"/>
      <c r="I161" s="275"/>
      <c r="J161" s="275"/>
      <c r="K161" s="275"/>
      <c r="L161" s="275"/>
      <c r="M161" s="275"/>
      <c r="N161" s="275"/>
      <c r="O161" s="275"/>
      <c r="P161" s="275"/>
      <c r="Q161" s="275"/>
      <c r="R161" s="275"/>
      <c r="S161" s="275"/>
      <c r="T161" s="275"/>
      <c r="U161" s="275"/>
    </row>
    <row r="162" spans="1:21" x14ac:dyDescent="0.2">
      <c r="A162" s="275"/>
      <c r="B162" s="275"/>
      <c r="C162" s="275"/>
      <c r="D162" s="275"/>
      <c r="E162" s="275"/>
      <c r="F162" s="275"/>
      <c r="G162" s="275"/>
      <c r="H162" s="275"/>
      <c r="I162" s="275"/>
      <c r="J162" s="275"/>
      <c r="K162" s="275"/>
      <c r="L162" s="275"/>
      <c r="M162" s="275"/>
      <c r="N162" s="275"/>
      <c r="O162" s="275"/>
      <c r="P162" s="275"/>
      <c r="Q162" s="275"/>
      <c r="R162" s="275"/>
      <c r="S162" s="275"/>
      <c r="T162" s="275"/>
      <c r="U162" s="275"/>
    </row>
    <row r="163" spans="1:21" x14ac:dyDescent="0.2">
      <c r="A163" s="275"/>
      <c r="B163" s="275"/>
      <c r="C163" s="275"/>
      <c r="D163" s="275"/>
      <c r="E163" s="275"/>
      <c r="F163" s="275"/>
      <c r="G163" s="275"/>
      <c r="H163" s="275"/>
      <c r="I163" s="275"/>
      <c r="J163" s="275"/>
      <c r="K163" s="275"/>
      <c r="L163" s="275"/>
      <c r="M163" s="275"/>
      <c r="N163" s="275"/>
      <c r="O163" s="275"/>
      <c r="P163" s="275"/>
      <c r="Q163" s="275"/>
      <c r="R163" s="275"/>
      <c r="S163" s="275"/>
      <c r="T163" s="275"/>
      <c r="U163" s="275"/>
    </row>
    <row r="164" spans="1:21" x14ac:dyDescent="0.2">
      <c r="A164" s="275"/>
      <c r="B164" s="275"/>
      <c r="C164" s="275"/>
      <c r="D164" s="275"/>
      <c r="E164" s="275"/>
      <c r="F164" s="275"/>
      <c r="G164" s="275"/>
      <c r="H164" s="275"/>
      <c r="I164" s="275"/>
      <c r="J164" s="275"/>
      <c r="K164" s="275"/>
      <c r="L164" s="275"/>
      <c r="M164" s="275"/>
      <c r="N164" s="275"/>
      <c r="O164" s="275"/>
      <c r="P164" s="275"/>
      <c r="Q164" s="275"/>
      <c r="R164" s="275"/>
      <c r="S164" s="275"/>
      <c r="T164" s="275"/>
      <c r="U164" s="275"/>
    </row>
    <row r="165" spans="1:21" x14ac:dyDescent="0.2">
      <c r="A165" s="275"/>
      <c r="B165" s="275"/>
      <c r="C165" s="275"/>
      <c r="D165" s="275"/>
      <c r="E165" s="275"/>
      <c r="F165" s="275"/>
      <c r="G165" s="275"/>
      <c r="H165" s="275"/>
      <c r="I165" s="275"/>
      <c r="J165" s="275"/>
      <c r="K165" s="275"/>
      <c r="L165" s="275"/>
      <c r="M165" s="275"/>
      <c r="N165" s="275"/>
      <c r="O165" s="275"/>
      <c r="P165" s="275"/>
      <c r="Q165" s="275"/>
      <c r="R165" s="275"/>
      <c r="S165" s="275"/>
      <c r="T165" s="275"/>
      <c r="U165" s="275"/>
    </row>
    <row r="166" spans="1:21" x14ac:dyDescent="0.2">
      <c r="A166" s="275"/>
      <c r="B166" s="275"/>
      <c r="C166" s="275"/>
      <c r="D166" s="275"/>
      <c r="E166" s="275"/>
      <c r="F166" s="275"/>
      <c r="G166" s="275"/>
      <c r="H166" s="275"/>
      <c r="I166" s="275"/>
      <c r="J166" s="275"/>
      <c r="K166" s="275"/>
      <c r="L166" s="275"/>
      <c r="M166" s="275"/>
      <c r="N166" s="275"/>
      <c r="O166" s="275"/>
      <c r="P166" s="275"/>
      <c r="Q166" s="275"/>
      <c r="R166" s="275"/>
      <c r="S166" s="275"/>
      <c r="T166" s="275"/>
      <c r="U166" s="275"/>
    </row>
    <row r="167" spans="1:21" x14ac:dyDescent="0.2">
      <c r="A167" s="275"/>
      <c r="B167" s="275"/>
      <c r="C167" s="275"/>
      <c r="D167" s="275"/>
      <c r="E167" s="275"/>
      <c r="F167" s="275"/>
      <c r="G167" s="275"/>
      <c r="H167" s="275"/>
      <c r="I167" s="275"/>
      <c r="J167" s="275"/>
      <c r="K167" s="275"/>
      <c r="L167" s="275"/>
      <c r="M167" s="275"/>
      <c r="N167" s="275"/>
      <c r="O167" s="275"/>
      <c r="P167" s="275"/>
      <c r="Q167" s="275"/>
      <c r="R167" s="275"/>
      <c r="S167" s="275"/>
      <c r="T167" s="275"/>
      <c r="U167" s="275"/>
    </row>
    <row r="168" spans="1:21" x14ac:dyDescent="0.2">
      <c r="A168" s="275"/>
      <c r="B168" s="275"/>
      <c r="C168" s="275"/>
      <c r="D168" s="275"/>
      <c r="E168" s="275"/>
      <c r="F168" s="275"/>
      <c r="G168" s="275"/>
      <c r="H168" s="275"/>
      <c r="I168" s="275"/>
      <c r="J168" s="275"/>
      <c r="K168" s="275"/>
      <c r="L168" s="275"/>
      <c r="M168" s="275"/>
      <c r="N168" s="275"/>
      <c r="O168" s="275"/>
      <c r="P168" s="275"/>
      <c r="Q168" s="275"/>
      <c r="R168" s="275"/>
      <c r="S168" s="275"/>
      <c r="T168" s="275"/>
      <c r="U168" s="275"/>
    </row>
    <row r="169" spans="1:21" x14ac:dyDescent="0.2">
      <c r="A169" s="275"/>
      <c r="B169" s="275"/>
      <c r="C169" s="275"/>
      <c r="D169" s="275"/>
      <c r="E169" s="275"/>
      <c r="F169" s="275"/>
      <c r="G169" s="275"/>
      <c r="H169" s="275"/>
      <c r="I169" s="275"/>
      <c r="J169" s="275"/>
      <c r="K169" s="275"/>
      <c r="L169" s="275"/>
      <c r="M169" s="275"/>
      <c r="N169" s="275"/>
      <c r="O169" s="275"/>
      <c r="P169" s="275"/>
      <c r="Q169" s="275"/>
      <c r="R169" s="275"/>
      <c r="S169" s="275"/>
      <c r="T169" s="275"/>
      <c r="U169" s="275"/>
    </row>
    <row r="170" spans="1:21" x14ac:dyDescent="0.2">
      <c r="A170" s="275"/>
      <c r="B170" s="275"/>
      <c r="C170" s="275"/>
      <c r="D170" s="275"/>
      <c r="E170" s="275"/>
      <c r="F170" s="275"/>
      <c r="G170" s="275"/>
      <c r="H170" s="275"/>
      <c r="I170" s="275"/>
      <c r="J170" s="275"/>
      <c r="K170" s="275"/>
      <c r="L170" s="275"/>
      <c r="M170" s="275"/>
      <c r="N170" s="275"/>
      <c r="O170" s="275"/>
      <c r="P170" s="275"/>
      <c r="Q170" s="275"/>
      <c r="R170" s="275"/>
      <c r="S170" s="275"/>
      <c r="T170" s="275"/>
      <c r="U170" s="275"/>
    </row>
    <row r="171" spans="1:21" x14ac:dyDescent="0.2">
      <c r="A171" s="275"/>
      <c r="B171" s="275"/>
      <c r="C171" s="275"/>
      <c r="D171" s="275"/>
      <c r="E171" s="275"/>
      <c r="F171" s="275"/>
      <c r="G171" s="275"/>
      <c r="H171" s="275"/>
      <c r="I171" s="275"/>
      <c r="J171" s="275"/>
      <c r="K171" s="275"/>
      <c r="L171" s="275"/>
      <c r="M171" s="275"/>
      <c r="N171" s="275"/>
      <c r="O171" s="275"/>
      <c r="P171" s="275"/>
      <c r="Q171" s="275"/>
      <c r="R171" s="275"/>
      <c r="S171" s="275"/>
      <c r="T171" s="275"/>
      <c r="U171" s="275"/>
    </row>
    <row r="172" spans="1:21" x14ac:dyDescent="0.2">
      <c r="A172" s="275"/>
      <c r="B172" s="275"/>
      <c r="C172" s="275"/>
      <c r="D172" s="275"/>
      <c r="E172" s="275"/>
      <c r="F172" s="275"/>
      <c r="G172" s="275"/>
      <c r="H172" s="275"/>
      <c r="I172" s="275"/>
      <c r="J172" s="275"/>
      <c r="K172" s="275"/>
      <c r="L172" s="275"/>
      <c r="M172" s="275"/>
      <c r="N172" s="275"/>
      <c r="O172" s="275"/>
      <c r="P172" s="275"/>
      <c r="Q172" s="275"/>
      <c r="R172" s="275"/>
      <c r="S172" s="275"/>
      <c r="T172" s="275"/>
      <c r="U172" s="275"/>
    </row>
    <row r="173" spans="1:21" x14ac:dyDescent="0.2">
      <c r="A173" s="275"/>
      <c r="B173" s="275"/>
      <c r="C173" s="275"/>
      <c r="D173" s="275"/>
      <c r="E173" s="275"/>
      <c r="F173" s="275"/>
      <c r="G173" s="275"/>
      <c r="H173" s="275"/>
      <c r="I173" s="275"/>
      <c r="J173" s="275"/>
      <c r="K173" s="275"/>
      <c r="L173" s="275"/>
      <c r="M173" s="275"/>
      <c r="N173" s="275"/>
      <c r="O173" s="275"/>
      <c r="P173" s="275"/>
      <c r="Q173" s="275"/>
      <c r="R173" s="275"/>
      <c r="S173" s="275"/>
      <c r="T173" s="275"/>
      <c r="U173" s="275"/>
    </row>
    <row r="174" spans="1:21" x14ac:dyDescent="0.2">
      <c r="A174" s="275"/>
      <c r="B174" s="275"/>
      <c r="C174" s="275"/>
      <c r="D174" s="275"/>
      <c r="E174" s="275"/>
      <c r="F174" s="275"/>
      <c r="G174" s="275"/>
      <c r="H174" s="275"/>
      <c r="I174" s="275"/>
      <c r="J174" s="275"/>
      <c r="K174" s="275"/>
      <c r="L174" s="275"/>
      <c r="M174" s="275"/>
      <c r="N174" s="275"/>
      <c r="O174" s="275"/>
      <c r="P174" s="275"/>
      <c r="Q174" s="275"/>
      <c r="R174" s="275"/>
      <c r="S174" s="275"/>
      <c r="T174" s="275"/>
      <c r="U174" s="275"/>
    </row>
    <row r="175" spans="1:21" x14ac:dyDescent="0.2">
      <c r="A175" s="275"/>
      <c r="B175" s="275"/>
      <c r="C175" s="275"/>
      <c r="D175" s="275"/>
      <c r="E175" s="275"/>
      <c r="F175" s="275"/>
      <c r="G175" s="275"/>
      <c r="H175" s="275"/>
      <c r="I175" s="275"/>
      <c r="J175" s="275"/>
      <c r="K175" s="275"/>
      <c r="L175" s="275"/>
      <c r="M175" s="275"/>
      <c r="N175" s="275"/>
      <c r="O175" s="275"/>
      <c r="P175" s="275"/>
      <c r="Q175" s="275"/>
      <c r="R175" s="275"/>
      <c r="S175" s="275"/>
      <c r="T175" s="275"/>
      <c r="U175" s="275"/>
    </row>
    <row r="176" spans="1:21" x14ac:dyDescent="0.2">
      <c r="A176" s="275"/>
      <c r="B176" s="275"/>
      <c r="C176" s="275"/>
      <c r="D176" s="275"/>
      <c r="E176" s="275"/>
      <c r="F176" s="275"/>
      <c r="G176" s="275"/>
      <c r="H176" s="275"/>
      <c r="I176" s="275"/>
      <c r="J176" s="275"/>
      <c r="K176" s="275"/>
      <c r="L176" s="275"/>
      <c r="M176" s="275"/>
      <c r="N176" s="275"/>
      <c r="O176" s="275"/>
      <c r="P176" s="275"/>
      <c r="Q176" s="275"/>
      <c r="R176" s="275"/>
      <c r="S176" s="275"/>
      <c r="T176" s="275"/>
      <c r="U176" s="275"/>
    </row>
    <row r="177" spans="1:21" x14ac:dyDescent="0.2">
      <c r="A177" s="275"/>
      <c r="B177" s="275"/>
      <c r="C177" s="275"/>
      <c r="D177" s="275"/>
      <c r="E177" s="275"/>
      <c r="F177" s="275"/>
      <c r="G177" s="275"/>
      <c r="H177" s="275"/>
      <c r="I177" s="275"/>
      <c r="J177" s="275"/>
      <c r="K177" s="275"/>
      <c r="L177" s="275"/>
      <c r="M177" s="275"/>
      <c r="N177" s="275"/>
      <c r="O177" s="275"/>
      <c r="P177" s="275"/>
      <c r="Q177" s="275"/>
      <c r="R177" s="275"/>
      <c r="S177" s="275"/>
      <c r="T177" s="275"/>
      <c r="U177" s="275"/>
    </row>
    <row r="178" spans="1:21" x14ac:dyDescent="0.2">
      <c r="A178" s="275"/>
      <c r="B178" s="275"/>
      <c r="C178" s="275"/>
      <c r="D178" s="275"/>
      <c r="E178" s="275"/>
      <c r="F178" s="275"/>
      <c r="G178" s="275"/>
      <c r="H178" s="275"/>
      <c r="I178" s="275"/>
      <c r="J178" s="275"/>
      <c r="K178" s="275"/>
      <c r="L178" s="275"/>
      <c r="M178" s="275"/>
      <c r="N178" s="275"/>
      <c r="O178" s="275"/>
      <c r="P178" s="275"/>
      <c r="Q178" s="275"/>
      <c r="R178" s="275"/>
      <c r="S178" s="275"/>
      <c r="T178" s="275"/>
      <c r="U178" s="275"/>
    </row>
    <row r="179" spans="1:21" x14ac:dyDescent="0.2">
      <c r="A179" s="275"/>
      <c r="B179" s="275"/>
      <c r="C179" s="275"/>
      <c r="D179" s="275"/>
      <c r="E179" s="275"/>
      <c r="F179" s="275"/>
      <c r="G179" s="275"/>
      <c r="H179" s="275"/>
      <c r="I179" s="275"/>
      <c r="J179" s="275"/>
      <c r="K179" s="275"/>
      <c r="L179" s="275"/>
      <c r="M179" s="275"/>
      <c r="N179" s="275"/>
      <c r="O179" s="275"/>
      <c r="P179" s="275"/>
      <c r="Q179" s="275"/>
      <c r="R179" s="275"/>
      <c r="S179" s="275"/>
      <c r="T179" s="275"/>
      <c r="U179" s="275"/>
    </row>
    <row r="180" spans="1:21" x14ac:dyDescent="0.2">
      <c r="A180" s="275"/>
      <c r="B180" s="275"/>
      <c r="C180" s="275"/>
      <c r="D180" s="275"/>
      <c r="E180" s="275"/>
      <c r="F180" s="275"/>
      <c r="G180" s="275"/>
      <c r="H180" s="275"/>
      <c r="I180" s="275"/>
      <c r="J180" s="275"/>
      <c r="K180" s="275"/>
      <c r="L180" s="275"/>
      <c r="M180" s="275"/>
      <c r="N180" s="275"/>
      <c r="O180" s="275"/>
      <c r="P180" s="275"/>
      <c r="Q180" s="275"/>
      <c r="R180" s="275"/>
      <c r="S180" s="275"/>
      <c r="T180" s="275"/>
      <c r="U180" s="275"/>
    </row>
    <row r="181" spans="1:21" x14ac:dyDescent="0.2">
      <c r="A181" s="275"/>
      <c r="B181" s="275"/>
      <c r="C181" s="275"/>
      <c r="D181" s="275"/>
      <c r="E181" s="275"/>
      <c r="F181" s="275"/>
      <c r="G181" s="275"/>
      <c r="H181" s="275"/>
      <c r="I181" s="275"/>
      <c r="J181" s="275"/>
      <c r="K181" s="275"/>
      <c r="L181" s="275"/>
      <c r="M181" s="275"/>
      <c r="N181" s="275"/>
      <c r="O181" s="275"/>
      <c r="P181" s="275"/>
      <c r="Q181" s="275"/>
      <c r="R181" s="275"/>
      <c r="S181" s="275"/>
      <c r="T181" s="275"/>
      <c r="U181" s="275"/>
    </row>
    <row r="182" spans="1:21" x14ac:dyDescent="0.2">
      <c r="A182" s="275"/>
      <c r="B182" s="275"/>
      <c r="C182" s="275"/>
      <c r="D182" s="275"/>
      <c r="E182" s="275"/>
      <c r="F182" s="275"/>
      <c r="G182" s="275"/>
      <c r="H182" s="275"/>
      <c r="I182" s="275"/>
      <c r="J182" s="275"/>
      <c r="K182" s="275"/>
      <c r="L182" s="275"/>
      <c r="M182" s="275"/>
      <c r="N182" s="275"/>
      <c r="O182" s="275"/>
      <c r="P182" s="275"/>
      <c r="Q182" s="275"/>
      <c r="R182" s="275"/>
      <c r="S182" s="275"/>
      <c r="T182" s="275"/>
      <c r="U182" s="275"/>
    </row>
    <row r="183" spans="1:21" x14ac:dyDescent="0.2">
      <c r="A183" s="275"/>
      <c r="B183" s="275"/>
      <c r="C183" s="275"/>
      <c r="D183" s="275"/>
      <c r="E183" s="275"/>
      <c r="F183" s="275"/>
      <c r="G183" s="275"/>
      <c r="H183" s="275"/>
      <c r="I183" s="275"/>
      <c r="J183" s="275"/>
      <c r="K183" s="275"/>
      <c r="L183" s="275"/>
      <c r="M183" s="275"/>
      <c r="N183" s="275"/>
      <c r="O183" s="275"/>
      <c r="P183" s="275"/>
      <c r="Q183" s="275"/>
      <c r="R183" s="275"/>
      <c r="S183" s="275"/>
      <c r="T183" s="275"/>
      <c r="U183" s="275"/>
    </row>
    <row r="184" spans="1:21" x14ac:dyDescent="0.2">
      <c r="A184" s="275"/>
      <c r="B184" s="275"/>
      <c r="C184" s="275"/>
      <c r="D184" s="275"/>
      <c r="E184" s="275"/>
      <c r="F184" s="275"/>
      <c r="G184" s="275"/>
      <c r="H184" s="275"/>
      <c r="I184" s="275"/>
      <c r="J184" s="275"/>
      <c r="K184" s="275"/>
      <c r="L184" s="275"/>
      <c r="M184" s="275"/>
      <c r="N184" s="275"/>
      <c r="O184" s="275"/>
      <c r="P184" s="275"/>
      <c r="Q184" s="275"/>
      <c r="R184" s="275"/>
      <c r="S184" s="275"/>
      <c r="T184" s="275"/>
      <c r="U184" s="275"/>
    </row>
    <row r="185" spans="1:21" x14ac:dyDescent="0.2">
      <c r="A185" s="275"/>
      <c r="B185" s="275"/>
      <c r="C185" s="275"/>
      <c r="D185" s="275"/>
      <c r="E185" s="275"/>
      <c r="F185" s="275"/>
      <c r="G185" s="275"/>
      <c r="H185" s="275"/>
      <c r="I185" s="275"/>
      <c r="J185" s="275"/>
      <c r="K185" s="275"/>
      <c r="L185" s="275"/>
      <c r="M185" s="275"/>
      <c r="N185" s="275"/>
      <c r="O185" s="275"/>
      <c r="P185" s="275"/>
      <c r="Q185" s="275"/>
      <c r="R185" s="275"/>
      <c r="S185" s="275"/>
      <c r="T185" s="275"/>
      <c r="U185" s="275"/>
    </row>
    <row r="186" spans="1:21" x14ac:dyDescent="0.2">
      <c r="A186" s="275"/>
      <c r="B186" s="275"/>
      <c r="C186" s="275"/>
      <c r="D186" s="275"/>
      <c r="E186" s="275"/>
      <c r="F186" s="275"/>
      <c r="G186" s="275"/>
      <c r="H186" s="275"/>
      <c r="I186" s="275"/>
      <c r="J186" s="275"/>
      <c r="K186" s="275"/>
      <c r="L186" s="275"/>
      <c r="M186" s="275"/>
      <c r="N186" s="275"/>
      <c r="O186" s="275"/>
      <c r="P186" s="275"/>
      <c r="Q186" s="275"/>
      <c r="R186" s="275"/>
      <c r="S186" s="275"/>
      <c r="T186" s="275"/>
      <c r="U186" s="275"/>
    </row>
    <row r="187" spans="1:21" x14ac:dyDescent="0.2">
      <c r="A187" s="275"/>
      <c r="B187" s="275"/>
      <c r="C187" s="275"/>
      <c r="D187" s="275"/>
      <c r="E187" s="275"/>
      <c r="F187" s="275"/>
      <c r="G187" s="275"/>
      <c r="H187" s="275"/>
      <c r="I187" s="275"/>
      <c r="J187" s="275"/>
      <c r="K187" s="275"/>
      <c r="L187" s="275"/>
      <c r="M187" s="275"/>
      <c r="N187" s="275"/>
      <c r="O187" s="275"/>
      <c r="P187" s="275"/>
      <c r="Q187" s="275"/>
      <c r="R187" s="275"/>
      <c r="S187" s="275"/>
      <c r="T187" s="275"/>
      <c r="U187" s="275"/>
    </row>
    <row r="188" spans="1:21" x14ac:dyDescent="0.2">
      <c r="A188" s="275"/>
      <c r="B188" s="275"/>
      <c r="C188" s="275"/>
      <c r="D188" s="275"/>
      <c r="E188" s="275"/>
      <c r="F188" s="275"/>
      <c r="G188" s="275"/>
      <c r="H188" s="275"/>
      <c r="I188" s="275"/>
      <c r="J188" s="275"/>
      <c r="K188" s="275"/>
      <c r="L188" s="275"/>
      <c r="M188" s="275"/>
      <c r="N188" s="275"/>
      <c r="O188" s="275"/>
      <c r="P188" s="275"/>
      <c r="Q188" s="275"/>
      <c r="R188" s="275"/>
      <c r="S188" s="275"/>
      <c r="T188" s="275"/>
      <c r="U188" s="275"/>
    </row>
    <row r="189" spans="1:21" x14ac:dyDescent="0.2">
      <c r="A189" s="275"/>
      <c r="B189" s="275"/>
      <c r="C189" s="275"/>
      <c r="D189" s="275"/>
      <c r="E189" s="275"/>
      <c r="F189" s="275"/>
      <c r="G189" s="275"/>
      <c r="H189" s="275"/>
      <c r="I189" s="275"/>
      <c r="J189" s="275"/>
      <c r="K189" s="275"/>
      <c r="L189" s="275"/>
      <c r="M189" s="275"/>
      <c r="N189" s="275"/>
      <c r="O189" s="275"/>
      <c r="P189" s="275"/>
      <c r="Q189" s="275"/>
      <c r="R189" s="275"/>
      <c r="S189" s="275"/>
      <c r="T189" s="275"/>
      <c r="U189" s="275"/>
    </row>
    <row r="190" spans="1:21" x14ac:dyDescent="0.2">
      <c r="A190" s="275"/>
      <c r="B190" s="275"/>
      <c r="C190" s="275"/>
      <c r="D190" s="275"/>
      <c r="E190" s="275"/>
      <c r="F190" s="275"/>
      <c r="G190" s="275"/>
      <c r="H190" s="275"/>
      <c r="I190" s="275"/>
      <c r="J190" s="275"/>
      <c r="K190" s="275"/>
      <c r="L190" s="275"/>
      <c r="M190" s="275"/>
      <c r="N190" s="275"/>
      <c r="O190" s="275"/>
      <c r="P190" s="275"/>
      <c r="Q190" s="275"/>
      <c r="R190" s="275"/>
      <c r="S190" s="275"/>
      <c r="T190" s="275"/>
      <c r="U190" s="275"/>
    </row>
    <row r="191" spans="1:21" x14ac:dyDescent="0.2">
      <c r="A191" s="275"/>
      <c r="B191" s="275"/>
      <c r="C191" s="275"/>
      <c r="D191" s="275"/>
      <c r="E191" s="275"/>
      <c r="F191" s="275"/>
      <c r="G191" s="275"/>
      <c r="H191" s="275"/>
      <c r="I191" s="275"/>
      <c r="J191" s="275"/>
      <c r="K191" s="275"/>
      <c r="L191" s="275"/>
      <c r="M191" s="275"/>
      <c r="N191" s="275"/>
      <c r="O191" s="275"/>
      <c r="P191" s="275"/>
      <c r="Q191" s="275"/>
      <c r="R191" s="275"/>
      <c r="S191" s="275"/>
      <c r="T191" s="275"/>
      <c r="U191" s="275"/>
    </row>
    <row r="192" spans="1:21" x14ac:dyDescent="0.2">
      <c r="A192" s="275"/>
      <c r="B192" s="275"/>
      <c r="C192" s="275"/>
      <c r="D192" s="275"/>
      <c r="E192" s="275"/>
      <c r="F192" s="275"/>
      <c r="G192" s="275"/>
      <c r="H192" s="275"/>
      <c r="I192" s="275"/>
      <c r="J192" s="275"/>
      <c r="K192" s="275"/>
      <c r="L192" s="275"/>
      <c r="M192" s="275"/>
      <c r="N192" s="275"/>
      <c r="O192" s="275"/>
      <c r="P192" s="275"/>
      <c r="Q192" s="275"/>
      <c r="R192" s="275"/>
      <c r="S192" s="275"/>
      <c r="T192" s="275"/>
      <c r="U192" s="275"/>
    </row>
    <row r="193" spans="1:21" x14ac:dyDescent="0.2">
      <c r="A193" s="275"/>
      <c r="B193" s="275"/>
      <c r="C193" s="275"/>
      <c r="D193" s="275"/>
      <c r="E193" s="275"/>
      <c r="F193" s="275"/>
      <c r="G193" s="275"/>
      <c r="H193" s="275"/>
      <c r="I193" s="275"/>
      <c r="J193" s="275"/>
      <c r="K193" s="275"/>
      <c r="L193" s="275"/>
      <c r="M193" s="275"/>
      <c r="N193" s="275"/>
      <c r="O193" s="275"/>
      <c r="P193" s="275"/>
      <c r="Q193" s="275"/>
      <c r="R193" s="275"/>
      <c r="S193" s="275"/>
      <c r="T193" s="275"/>
      <c r="U193" s="275"/>
    </row>
    <row r="194" spans="1:21" x14ac:dyDescent="0.2">
      <c r="A194" s="275"/>
      <c r="B194" s="275"/>
      <c r="C194" s="275"/>
      <c r="D194" s="275"/>
      <c r="E194" s="275"/>
      <c r="F194" s="275"/>
      <c r="G194" s="275"/>
      <c r="H194" s="275"/>
      <c r="I194" s="275"/>
      <c r="J194" s="275"/>
      <c r="K194" s="275"/>
      <c r="L194" s="275"/>
      <c r="M194" s="275"/>
      <c r="N194" s="275"/>
      <c r="O194" s="275"/>
      <c r="P194" s="275"/>
      <c r="Q194" s="275"/>
      <c r="R194" s="275"/>
      <c r="S194" s="275"/>
      <c r="T194" s="275"/>
      <c r="U194" s="275"/>
    </row>
    <row r="195" spans="1:21" x14ac:dyDescent="0.2">
      <c r="A195" s="275"/>
      <c r="B195" s="275"/>
      <c r="C195" s="275"/>
      <c r="D195" s="275"/>
      <c r="E195" s="275"/>
      <c r="F195" s="275"/>
      <c r="G195" s="275"/>
      <c r="H195" s="275"/>
      <c r="I195" s="275"/>
      <c r="J195" s="275"/>
      <c r="K195" s="275"/>
      <c r="L195" s="275"/>
      <c r="M195" s="275"/>
      <c r="N195" s="275"/>
      <c r="O195" s="275"/>
      <c r="P195" s="275"/>
      <c r="Q195" s="275"/>
      <c r="R195" s="275"/>
      <c r="S195" s="275"/>
      <c r="T195" s="275"/>
      <c r="U195" s="275"/>
    </row>
    <row r="196" spans="1:21" x14ac:dyDescent="0.2">
      <c r="A196" s="275"/>
      <c r="B196" s="275"/>
      <c r="C196" s="275"/>
      <c r="D196" s="275"/>
      <c r="E196" s="275"/>
      <c r="F196" s="275"/>
      <c r="G196" s="275"/>
      <c r="H196" s="275"/>
      <c r="I196" s="275"/>
      <c r="J196" s="275"/>
      <c r="K196" s="275"/>
      <c r="L196" s="275"/>
      <c r="M196" s="275"/>
      <c r="N196" s="275"/>
      <c r="O196" s="275"/>
      <c r="P196" s="275"/>
      <c r="Q196" s="275"/>
      <c r="R196" s="275"/>
      <c r="S196" s="275"/>
      <c r="T196" s="275"/>
      <c r="U196" s="275"/>
    </row>
    <row r="197" spans="1:21" x14ac:dyDescent="0.2">
      <c r="A197" s="275"/>
      <c r="B197" s="275"/>
      <c r="C197" s="275"/>
      <c r="D197" s="275"/>
      <c r="E197" s="275"/>
      <c r="F197" s="275"/>
      <c r="G197" s="275"/>
      <c r="H197" s="275"/>
      <c r="I197" s="275"/>
      <c r="J197" s="275"/>
      <c r="K197" s="275"/>
      <c r="L197" s="275"/>
      <c r="M197" s="275"/>
      <c r="N197" s="275"/>
      <c r="O197" s="275"/>
      <c r="P197" s="275"/>
      <c r="Q197" s="275"/>
      <c r="R197" s="275"/>
      <c r="S197" s="275"/>
      <c r="T197" s="275"/>
      <c r="U197" s="275"/>
    </row>
    <row r="198" spans="1:21" x14ac:dyDescent="0.2">
      <c r="A198" s="275"/>
      <c r="B198" s="275"/>
      <c r="C198" s="275"/>
      <c r="D198" s="275"/>
      <c r="E198" s="275"/>
      <c r="F198" s="275"/>
      <c r="G198" s="275"/>
      <c r="H198" s="275"/>
      <c r="I198" s="275"/>
      <c r="J198" s="275"/>
      <c r="K198" s="275"/>
      <c r="L198" s="275"/>
      <c r="M198" s="275"/>
      <c r="N198" s="275"/>
      <c r="O198" s="275"/>
      <c r="P198" s="275"/>
      <c r="Q198" s="275"/>
      <c r="R198" s="275"/>
      <c r="S198" s="275"/>
      <c r="T198" s="275"/>
      <c r="U198" s="275"/>
    </row>
    <row r="199" spans="1:21" x14ac:dyDescent="0.2">
      <c r="A199" s="275"/>
      <c r="B199" s="275"/>
      <c r="C199" s="275"/>
      <c r="D199" s="275"/>
      <c r="E199" s="275"/>
      <c r="F199" s="275"/>
      <c r="G199" s="275"/>
      <c r="H199" s="275"/>
      <c r="I199" s="275"/>
      <c r="J199" s="275"/>
      <c r="K199" s="275"/>
      <c r="L199" s="275"/>
      <c r="M199" s="275"/>
      <c r="N199" s="275"/>
      <c r="O199" s="275"/>
      <c r="P199" s="275"/>
      <c r="Q199" s="275"/>
      <c r="R199" s="275"/>
      <c r="S199" s="275"/>
      <c r="T199" s="275"/>
      <c r="U199" s="275"/>
    </row>
    <row r="200" spans="1:21" x14ac:dyDescent="0.2">
      <c r="A200" s="275"/>
      <c r="B200" s="275"/>
      <c r="C200" s="275"/>
      <c r="D200" s="275"/>
      <c r="E200" s="275"/>
      <c r="F200" s="275"/>
      <c r="G200" s="275"/>
      <c r="H200" s="275"/>
      <c r="I200" s="275"/>
      <c r="J200" s="275"/>
      <c r="K200" s="275"/>
      <c r="L200" s="275"/>
      <c r="M200" s="275"/>
      <c r="N200" s="275"/>
      <c r="O200" s="275"/>
      <c r="P200" s="275"/>
      <c r="Q200" s="275"/>
      <c r="R200" s="275"/>
      <c r="S200" s="275"/>
      <c r="T200" s="275"/>
      <c r="U200" s="275"/>
    </row>
    <row r="201" spans="1:21" x14ac:dyDescent="0.2">
      <c r="A201" s="275"/>
      <c r="B201" s="275"/>
      <c r="C201" s="275"/>
      <c r="D201" s="275"/>
      <c r="E201" s="275"/>
      <c r="F201" s="275"/>
      <c r="G201" s="275"/>
      <c r="H201" s="275"/>
      <c r="I201" s="275"/>
      <c r="J201" s="275"/>
      <c r="K201" s="275"/>
      <c r="L201" s="275"/>
      <c r="M201" s="275"/>
      <c r="N201" s="275"/>
      <c r="O201" s="275"/>
      <c r="P201" s="275"/>
      <c r="Q201" s="275"/>
      <c r="R201" s="275"/>
      <c r="S201" s="275"/>
      <c r="T201" s="275"/>
      <c r="U201" s="275"/>
    </row>
    <row r="202" spans="1:21" x14ac:dyDescent="0.2">
      <c r="A202" s="275"/>
      <c r="B202" s="275"/>
      <c r="C202" s="275"/>
      <c r="D202" s="275"/>
      <c r="E202" s="275"/>
      <c r="F202" s="275"/>
      <c r="G202" s="275"/>
      <c r="H202" s="275"/>
      <c r="I202" s="275"/>
      <c r="J202" s="275"/>
      <c r="K202" s="275"/>
      <c r="L202" s="275"/>
      <c r="M202" s="275"/>
      <c r="N202" s="275"/>
      <c r="O202" s="275"/>
      <c r="P202" s="275"/>
      <c r="Q202" s="275"/>
      <c r="R202" s="275"/>
      <c r="S202" s="275"/>
      <c r="T202" s="275"/>
      <c r="U202" s="275"/>
    </row>
    <row r="203" spans="1:21" x14ac:dyDescent="0.2">
      <c r="A203" s="275"/>
      <c r="B203" s="275"/>
      <c r="C203" s="275"/>
      <c r="D203" s="275"/>
      <c r="E203" s="275"/>
      <c r="F203" s="275"/>
      <c r="G203" s="275"/>
      <c r="H203" s="275"/>
      <c r="I203" s="275"/>
      <c r="J203" s="275"/>
      <c r="K203" s="275"/>
      <c r="L203" s="275"/>
      <c r="M203" s="275"/>
      <c r="N203" s="275"/>
      <c r="O203" s="275"/>
      <c r="P203" s="275"/>
      <c r="Q203" s="275"/>
      <c r="R203" s="275"/>
      <c r="S203" s="275"/>
      <c r="T203" s="275"/>
      <c r="U203" s="275"/>
    </row>
    <row r="204" spans="1:21" x14ac:dyDescent="0.2">
      <c r="A204" s="275"/>
      <c r="B204" s="275"/>
      <c r="C204" s="275"/>
      <c r="D204" s="275"/>
      <c r="E204" s="275"/>
      <c r="F204" s="275"/>
      <c r="G204" s="275"/>
      <c r="H204" s="275"/>
      <c r="I204" s="275"/>
      <c r="J204" s="275"/>
      <c r="K204" s="275"/>
      <c r="L204" s="275"/>
      <c r="M204" s="275"/>
      <c r="N204" s="275"/>
      <c r="O204" s="275"/>
      <c r="P204" s="275"/>
      <c r="Q204" s="275"/>
      <c r="R204" s="275"/>
      <c r="S204" s="275"/>
      <c r="T204" s="275"/>
      <c r="U204" s="275"/>
    </row>
    <row r="205" spans="1:21" x14ac:dyDescent="0.2">
      <c r="A205" s="275"/>
      <c r="B205" s="275"/>
      <c r="C205" s="275"/>
      <c r="D205" s="275"/>
      <c r="E205" s="275"/>
      <c r="F205" s="275"/>
      <c r="G205" s="275"/>
      <c r="H205" s="275"/>
      <c r="I205" s="275"/>
      <c r="J205" s="275"/>
      <c r="K205" s="275"/>
      <c r="L205" s="275"/>
      <c r="M205" s="275"/>
      <c r="N205" s="275"/>
      <c r="O205" s="275"/>
      <c r="P205" s="275"/>
      <c r="Q205" s="275"/>
      <c r="R205" s="275"/>
      <c r="S205" s="275"/>
      <c r="T205" s="275"/>
      <c r="U205" s="275"/>
    </row>
    <row r="206" spans="1:21" x14ac:dyDescent="0.2">
      <c r="A206" s="275"/>
      <c r="B206" s="275"/>
      <c r="C206" s="275"/>
      <c r="D206" s="275"/>
      <c r="E206" s="275"/>
      <c r="F206" s="275"/>
      <c r="G206" s="275"/>
      <c r="H206" s="275"/>
      <c r="I206" s="275"/>
      <c r="J206" s="275"/>
      <c r="K206" s="275"/>
      <c r="L206" s="275"/>
      <c r="M206" s="275"/>
      <c r="N206" s="275"/>
      <c r="O206" s="275"/>
      <c r="P206" s="275"/>
      <c r="Q206" s="275"/>
      <c r="R206" s="275"/>
      <c r="S206" s="275"/>
      <c r="T206" s="275"/>
      <c r="U206" s="275"/>
    </row>
    <row r="207" spans="1:21" x14ac:dyDescent="0.2">
      <c r="A207" s="275"/>
      <c r="B207" s="275"/>
      <c r="C207" s="275"/>
      <c r="D207" s="275"/>
      <c r="E207" s="275"/>
      <c r="F207" s="275"/>
      <c r="G207" s="275"/>
      <c r="H207" s="275"/>
      <c r="I207" s="275"/>
      <c r="J207" s="275"/>
      <c r="K207" s="275"/>
      <c r="L207" s="275"/>
      <c r="M207" s="275"/>
      <c r="N207" s="275"/>
      <c r="O207" s="275"/>
      <c r="P207" s="275"/>
      <c r="Q207" s="275"/>
      <c r="R207" s="275"/>
      <c r="S207" s="275"/>
      <c r="T207" s="275"/>
      <c r="U207" s="275"/>
    </row>
    <row r="208" spans="1:21" x14ac:dyDescent="0.2">
      <c r="A208" s="275"/>
      <c r="B208" s="275"/>
      <c r="C208" s="275"/>
      <c r="D208" s="275"/>
      <c r="E208" s="275"/>
      <c r="F208" s="275"/>
      <c r="G208" s="275"/>
      <c r="H208" s="275"/>
      <c r="I208" s="275"/>
      <c r="J208" s="275"/>
      <c r="K208" s="275"/>
      <c r="L208" s="275"/>
      <c r="M208" s="275"/>
      <c r="N208" s="275"/>
      <c r="O208" s="275"/>
      <c r="P208" s="275"/>
      <c r="Q208" s="275"/>
      <c r="R208" s="275"/>
      <c r="S208" s="275"/>
      <c r="T208" s="275"/>
      <c r="U208" s="275"/>
    </row>
    <row r="209" spans="1:21" x14ac:dyDescent="0.2">
      <c r="A209" s="275"/>
      <c r="B209" s="275"/>
      <c r="C209" s="275"/>
      <c r="D209" s="275"/>
      <c r="E209" s="275"/>
      <c r="F209" s="275"/>
      <c r="G209" s="275"/>
      <c r="H209" s="275"/>
      <c r="I209" s="275"/>
      <c r="J209" s="275"/>
      <c r="K209" s="275"/>
      <c r="L209" s="275"/>
      <c r="M209" s="275"/>
      <c r="N209" s="275"/>
      <c r="O209" s="275"/>
      <c r="P209" s="275"/>
      <c r="Q209" s="275"/>
      <c r="R209" s="275"/>
      <c r="S209" s="275"/>
      <c r="T209" s="275"/>
      <c r="U209" s="275"/>
    </row>
    <row r="210" spans="1:21" x14ac:dyDescent="0.2">
      <c r="A210" s="275"/>
      <c r="B210" s="275"/>
      <c r="C210" s="275"/>
      <c r="D210" s="275"/>
      <c r="E210" s="275"/>
      <c r="F210" s="275"/>
      <c r="G210" s="275"/>
      <c r="H210" s="275"/>
      <c r="I210" s="275"/>
      <c r="J210" s="275"/>
      <c r="K210" s="275"/>
      <c r="L210" s="275"/>
      <c r="M210" s="275"/>
      <c r="N210" s="275"/>
      <c r="O210" s="275"/>
      <c r="P210" s="275"/>
      <c r="Q210" s="275"/>
      <c r="R210" s="275"/>
      <c r="S210" s="275"/>
      <c r="T210" s="275"/>
      <c r="U210" s="275"/>
    </row>
    <row r="211" spans="1:21" x14ac:dyDescent="0.2">
      <c r="A211" s="275"/>
      <c r="B211" s="275"/>
      <c r="C211" s="275"/>
      <c r="D211" s="275"/>
      <c r="E211" s="275"/>
      <c r="F211" s="275"/>
      <c r="G211" s="275"/>
      <c r="H211" s="275"/>
      <c r="I211" s="275"/>
      <c r="J211" s="275"/>
      <c r="K211" s="275"/>
      <c r="L211" s="275"/>
      <c r="M211" s="275"/>
      <c r="N211" s="275"/>
      <c r="O211" s="275"/>
      <c r="P211" s="275"/>
      <c r="Q211" s="275"/>
      <c r="R211" s="275"/>
      <c r="S211" s="275"/>
      <c r="T211" s="275"/>
      <c r="U211" s="275"/>
    </row>
    <row r="212" spans="1:21" x14ac:dyDescent="0.2">
      <c r="A212" s="275"/>
      <c r="B212" s="275"/>
      <c r="C212" s="275"/>
      <c r="D212" s="275"/>
      <c r="E212" s="275"/>
      <c r="F212" s="275"/>
      <c r="G212" s="275"/>
      <c r="H212" s="275"/>
      <c r="I212" s="275"/>
      <c r="J212" s="275"/>
      <c r="K212" s="275"/>
      <c r="L212" s="275"/>
      <c r="M212" s="275"/>
      <c r="N212" s="275"/>
      <c r="O212" s="275"/>
      <c r="P212" s="275"/>
      <c r="Q212" s="275"/>
      <c r="R212" s="275"/>
      <c r="S212" s="275"/>
      <c r="T212" s="275"/>
      <c r="U212" s="275"/>
    </row>
    <row r="213" spans="1:21" x14ac:dyDescent="0.2">
      <c r="A213" s="275"/>
      <c r="B213" s="275"/>
      <c r="C213" s="275"/>
      <c r="D213" s="275"/>
      <c r="E213" s="275"/>
      <c r="F213" s="275"/>
      <c r="G213" s="275"/>
      <c r="H213" s="275"/>
      <c r="I213" s="275"/>
      <c r="J213" s="275"/>
      <c r="K213" s="275"/>
      <c r="L213" s="275"/>
      <c r="M213" s="275"/>
      <c r="N213" s="275"/>
      <c r="O213" s="275"/>
      <c r="P213" s="275"/>
      <c r="Q213" s="275"/>
      <c r="R213" s="275"/>
      <c r="S213" s="275"/>
      <c r="T213" s="275"/>
      <c r="U213" s="275"/>
    </row>
    <row r="214" spans="1:21" x14ac:dyDescent="0.2">
      <c r="A214" s="275"/>
      <c r="B214" s="275"/>
      <c r="C214" s="275"/>
      <c r="D214" s="275"/>
      <c r="E214" s="275"/>
      <c r="F214" s="275"/>
      <c r="G214" s="275"/>
      <c r="H214" s="275"/>
      <c r="I214" s="275"/>
      <c r="J214" s="275"/>
      <c r="K214" s="275"/>
      <c r="L214" s="275"/>
      <c r="M214" s="275"/>
      <c r="N214" s="275"/>
      <c r="O214" s="275"/>
      <c r="P214" s="275"/>
      <c r="Q214" s="275"/>
      <c r="R214" s="275"/>
      <c r="S214" s="275"/>
      <c r="T214" s="275"/>
      <c r="U214" s="275"/>
    </row>
    <row r="215" spans="1:21" x14ac:dyDescent="0.2">
      <c r="A215" s="275"/>
      <c r="B215" s="275"/>
      <c r="C215" s="275"/>
      <c r="D215" s="275"/>
      <c r="E215" s="275"/>
      <c r="F215" s="275"/>
      <c r="G215" s="275"/>
      <c r="H215" s="275"/>
      <c r="I215" s="275"/>
      <c r="J215" s="275"/>
      <c r="K215" s="275"/>
      <c r="L215" s="275"/>
      <c r="M215" s="275"/>
      <c r="N215" s="275"/>
      <c r="O215" s="275"/>
      <c r="P215" s="275"/>
      <c r="Q215" s="275"/>
      <c r="R215" s="275"/>
      <c r="S215" s="275"/>
      <c r="T215" s="275"/>
      <c r="U215" s="275"/>
    </row>
    <row r="216" spans="1:21" x14ac:dyDescent="0.2">
      <c r="A216" s="275"/>
      <c r="B216" s="275"/>
      <c r="C216" s="275"/>
      <c r="D216" s="275"/>
      <c r="E216" s="275"/>
      <c r="F216" s="275"/>
      <c r="G216" s="275"/>
      <c r="H216" s="275"/>
      <c r="I216" s="275"/>
      <c r="J216" s="275"/>
      <c r="K216" s="275"/>
      <c r="L216" s="275"/>
      <c r="M216" s="275"/>
      <c r="N216" s="275"/>
      <c r="O216" s="275"/>
      <c r="P216" s="275"/>
      <c r="Q216" s="275"/>
      <c r="R216" s="275"/>
      <c r="S216" s="275"/>
      <c r="T216" s="275"/>
      <c r="U216" s="275"/>
    </row>
    <row r="217" spans="1:21" x14ac:dyDescent="0.2">
      <c r="A217" s="275"/>
      <c r="B217" s="275"/>
      <c r="C217" s="275"/>
      <c r="D217" s="275"/>
      <c r="E217" s="275"/>
      <c r="F217" s="275"/>
      <c r="G217" s="275"/>
      <c r="H217" s="275"/>
      <c r="I217" s="275"/>
      <c r="J217" s="275"/>
      <c r="K217" s="275"/>
      <c r="L217" s="275"/>
      <c r="M217" s="275"/>
      <c r="N217" s="275"/>
      <c r="O217" s="275"/>
      <c r="P217" s="275"/>
      <c r="Q217" s="275"/>
      <c r="R217" s="275"/>
      <c r="S217" s="275"/>
      <c r="T217" s="275"/>
      <c r="U217" s="275"/>
    </row>
  </sheetData>
  <pageMargins left="0.80999999999999994" right="0.16" top="0.78812499999999996" bottom="0.74803149606299202" header="0.31496062992126" footer="0.31496062992126"/>
  <pageSetup paperSize="9" fitToHeight="0" orientation="landscape" r:id="rId1"/>
  <headerFooter>
    <oddHeader>&amp;C&amp;"-,Bold"UBUHLEBEZWE MUNICIPALITY 
2018-01 - Collection Rates Report
2017 - 2018 Financial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K25"/>
  <sheetViews>
    <sheetView zoomScaleNormal="100" workbookViewId="0">
      <selection activeCell="E13" activeCellId="3" sqref="E6 E8 E12 E13"/>
    </sheetView>
  </sheetViews>
  <sheetFormatPr defaultRowHeight="15" x14ac:dyDescent="0.25"/>
  <cols>
    <col min="1" max="1" width="9.140625" style="303"/>
    <col min="2" max="2" width="45" style="303" customWidth="1"/>
    <col min="3" max="7" width="15.140625" style="303" customWidth="1"/>
    <col min="8" max="8" width="10.5703125" style="303" customWidth="1"/>
    <col min="9" max="16384" width="9.140625" style="303"/>
  </cols>
  <sheetData>
    <row r="2" spans="1:11" x14ac:dyDescent="0.25">
      <c r="C2" s="435"/>
      <c r="D2" s="435"/>
      <c r="E2" s="435"/>
      <c r="F2" s="435"/>
    </row>
    <row r="3" spans="1:11" ht="15.75" thickBot="1" x14ac:dyDescent="0.3">
      <c r="A3" s="219"/>
      <c r="B3" s="22"/>
      <c r="C3" s="22"/>
      <c r="D3" s="413" t="s">
        <v>120</v>
      </c>
      <c r="E3" s="22"/>
      <c r="F3" s="22"/>
      <c r="G3" s="22"/>
      <c r="H3" s="218"/>
      <c r="K3" s="423"/>
    </row>
    <row r="4" spans="1:11" ht="49.5" thickBot="1" x14ac:dyDescent="0.3">
      <c r="A4" s="220" t="s">
        <v>129</v>
      </c>
      <c r="B4" s="221" t="s">
        <v>121</v>
      </c>
      <c r="C4" s="220" t="s">
        <v>517</v>
      </c>
      <c r="D4" s="220" t="s">
        <v>122</v>
      </c>
      <c r="E4" s="220" t="s">
        <v>848</v>
      </c>
      <c r="F4" s="220" t="s">
        <v>123</v>
      </c>
      <c r="G4" s="220" t="s">
        <v>140</v>
      </c>
      <c r="H4" s="222" t="s">
        <v>248</v>
      </c>
      <c r="K4" s="423"/>
    </row>
    <row r="5" spans="1:11" x14ac:dyDescent="0.25">
      <c r="A5" s="223"/>
      <c r="B5" s="224"/>
      <c r="C5" s="225"/>
      <c r="D5" s="225"/>
      <c r="E5" s="225"/>
      <c r="F5" s="225"/>
      <c r="G5" s="226"/>
      <c r="H5" s="227"/>
      <c r="K5" s="423"/>
    </row>
    <row r="6" spans="1:11" x14ac:dyDescent="0.25">
      <c r="A6" s="277" t="s">
        <v>130</v>
      </c>
      <c r="B6" s="228" t="s">
        <v>124</v>
      </c>
      <c r="C6" s="229">
        <v>1900000</v>
      </c>
      <c r="D6" s="230">
        <v>1900000</v>
      </c>
      <c r="E6" s="230">
        <f>42042.42+155344</f>
        <v>197386.41999999998</v>
      </c>
      <c r="F6" s="230">
        <f>E6+42042.42</f>
        <v>239428.83999999997</v>
      </c>
      <c r="G6" s="300">
        <f>D6-F6</f>
        <v>1660571.1600000001</v>
      </c>
      <c r="H6" s="231">
        <f>F6/C6</f>
        <v>0.12601517894736841</v>
      </c>
      <c r="K6" s="423"/>
    </row>
    <row r="7" spans="1:11" x14ac:dyDescent="0.25">
      <c r="A7" s="232" t="s">
        <v>131</v>
      </c>
      <c r="B7" s="228" t="s">
        <v>141</v>
      </c>
      <c r="C7" s="229">
        <v>20000000</v>
      </c>
      <c r="D7" s="230">
        <v>7000000</v>
      </c>
      <c r="E7" s="230">
        <v>0</v>
      </c>
      <c r="F7" s="230">
        <v>0</v>
      </c>
      <c r="G7" s="300">
        <f t="shared" ref="G7:G14" si="0">D7-F7</f>
        <v>7000000</v>
      </c>
      <c r="H7" s="231">
        <f t="shared" ref="H7:H16" si="1">F7/C7</f>
        <v>0</v>
      </c>
      <c r="K7" s="423"/>
    </row>
    <row r="8" spans="1:11" x14ac:dyDescent="0.25">
      <c r="A8" s="277" t="s">
        <v>132</v>
      </c>
      <c r="B8" s="278" t="s">
        <v>126</v>
      </c>
      <c r="C8" s="229">
        <v>559000</v>
      </c>
      <c r="D8" s="230">
        <v>0</v>
      </c>
      <c r="E8" s="229">
        <v>67282.039999999994</v>
      </c>
      <c r="F8" s="230">
        <f>E8+65576.55</f>
        <v>132858.59</v>
      </c>
      <c r="G8" s="300">
        <f t="shared" si="0"/>
        <v>-132858.59</v>
      </c>
      <c r="H8" s="231">
        <f t="shared" si="1"/>
        <v>0.23767189624329157</v>
      </c>
      <c r="K8" s="423"/>
    </row>
    <row r="9" spans="1:11" x14ac:dyDescent="0.25">
      <c r="A9" s="279" t="s">
        <v>133</v>
      </c>
      <c r="B9" s="278" t="s">
        <v>354</v>
      </c>
      <c r="C9" s="229">
        <v>2958042</v>
      </c>
      <c r="D9" s="230">
        <v>0</v>
      </c>
      <c r="E9" s="229">
        <v>0</v>
      </c>
      <c r="F9" s="230">
        <f>E9</f>
        <v>0</v>
      </c>
      <c r="G9" s="300">
        <f t="shared" si="0"/>
        <v>0</v>
      </c>
      <c r="H9" s="231">
        <f t="shared" si="1"/>
        <v>0</v>
      </c>
      <c r="K9" s="423"/>
    </row>
    <row r="10" spans="1:11" x14ac:dyDescent="0.25">
      <c r="A10" s="277" t="s">
        <v>134</v>
      </c>
      <c r="B10" s="280" t="s">
        <v>64</v>
      </c>
      <c r="C10" s="229">
        <v>27330000</v>
      </c>
      <c r="D10" s="230">
        <v>12000000</v>
      </c>
      <c r="E10" s="230">
        <v>1815353.38</v>
      </c>
      <c r="F10" s="230">
        <f>2412254.53+1815353.38</f>
        <v>4227607.91</v>
      </c>
      <c r="G10" s="300">
        <f t="shared" si="0"/>
        <v>7772392.0899999999</v>
      </c>
      <c r="H10" s="231">
        <f>F10/C10</f>
        <v>0.15468744639590196</v>
      </c>
      <c r="K10" s="423"/>
    </row>
    <row r="11" spans="1:11" x14ac:dyDescent="0.25">
      <c r="A11" s="277" t="s">
        <v>135</v>
      </c>
      <c r="B11" s="228" t="s">
        <v>355</v>
      </c>
      <c r="C11" s="229">
        <v>8278</v>
      </c>
      <c r="D11" s="230">
        <v>0</v>
      </c>
      <c r="E11" s="230">
        <v>0</v>
      </c>
      <c r="F11" s="230">
        <v>0</v>
      </c>
      <c r="G11" s="300">
        <f t="shared" si="0"/>
        <v>0</v>
      </c>
      <c r="H11" s="231">
        <f t="shared" si="1"/>
        <v>0</v>
      </c>
      <c r="K11" s="423"/>
    </row>
    <row r="12" spans="1:11" x14ac:dyDescent="0.25">
      <c r="A12" s="277" t="s">
        <v>136</v>
      </c>
      <c r="B12" s="228" t="s">
        <v>127</v>
      </c>
      <c r="C12" s="229">
        <v>179000</v>
      </c>
      <c r="D12" s="230">
        <v>0</v>
      </c>
      <c r="E12" s="230">
        <v>24032.3</v>
      </c>
      <c r="F12" s="230">
        <f>24032.31+24032.3</f>
        <v>48064.61</v>
      </c>
      <c r="G12" s="300">
        <f t="shared" si="0"/>
        <v>-48064.61</v>
      </c>
      <c r="H12" s="231">
        <f t="shared" si="1"/>
        <v>0.26851737430167599</v>
      </c>
      <c r="K12" s="423"/>
    </row>
    <row r="13" spans="1:11" x14ac:dyDescent="0.25">
      <c r="A13" s="277" t="s">
        <v>137</v>
      </c>
      <c r="B13" s="228" t="s">
        <v>125</v>
      </c>
      <c r="C13" s="229">
        <v>1000000</v>
      </c>
      <c r="D13" s="230">
        <v>250000</v>
      </c>
      <c r="E13" s="230">
        <f>637+637+1891.89+728.89+94504.41</f>
        <v>98399.19</v>
      </c>
      <c r="F13" s="230">
        <f>E13</f>
        <v>98399.19</v>
      </c>
      <c r="G13" s="300">
        <f t="shared" si="0"/>
        <v>151600.81</v>
      </c>
      <c r="H13" s="231">
        <f t="shared" si="1"/>
        <v>9.8399189999999997E-2</v>
      </c>
      <c r="K13" s="423"/>
    </row>
    <row r="14" spans="1:11" hidden="1" x14ac:dyDescent="0.25">
      <c r="A14" s="277" t="s">
        <v>138</v>
      </c>
      <c r="B14" s="228" t="s">
        <v>356</v>
      </c>
      <c r="C14" s="229">
        <v>0</v>
      </c>
      <c r="D14" s="230">
        <v>0</v>
      </c>
      <c r="E14" s="230">
        <v>0</v>
      </c>
      <c r="F14" s="230">
        <v>0</v>
      </c>
      <c r="G14" s="300">
        <f t="shared" si="0"/>
        <v>0</v>
      </c>
      <c r="H14" s="231" t="e">
        <f t="shared" si="1"/>
        <v>#DIV/0!</v>
      </c>
      <c r="K14" s="423"/>
    </row>
    <row r="15" spans="1:11" ht="15.75" thickBot="1" x14ac:dyDescent="0.3">
      <c r="A15" s="233"/>
      <c r="B15" s="234"/>
      <c r="C15" s="235"/>
      <c r="D15" s="235"/>
      <c r="E15" s="235"/>
      <c r="F15" s="235"/>
      <c r="G15" s="301"/>
      <c r="H15" s="236"/>
      <c r="K15" s="423"/>
    </row>
    <row r="16" spans="1:11" ht="15.75" thickBot="1" x14ac:dyDescent="0.3">
      <c r="A16" s="237"/>
      <c r="B16" s="238" t="s">
        <v>101</v>
      </c>
      <c r="C16" s="239">
        <f>SUM(C6:C15)</f>
        <v>53934320</v>
      </c>
      <c r="D16" s="239">
        <f>SUM(D6:D15)</f>
        <v>21150000</v>
      </c>
      <c r="E16" s="239">
        <f t="shared" ref="E16:G16" si="2">SUM(E6:E15)</f>
        <v>2202453.3299999996</v>
      </c>
      <c r="F16" s="239">
        <f t="shared" si="2"/>
        <v>4746359.1400000006</v>
      </c>
      <c r="G16" s="239">
        <f t="shared" si="2"/>
        <v>16403640.860000001</v>
      </c>
      <c r="H16" s="302">
        <f t="shared" si="1"/>
        <v>8.8002576837902108E-2</v>
      </c>
      <c r="K16" s="423"/>
    </row>
    <row r="17" spans="1:11" x14ac:dyDescent="0.25">
      <c r="A17" s="240"/>
      <c r="B17" s="241"/>
      <c r="C17" s="242"/>
      <c r="D17" s="242"/>
      <c r="E17" s="242"/>
      <c r="F17" s="242"/>
      <c r="G17" s="242"/>
      <c r="H17" s="243"/>
      <c r="K17" s="423"/>
    </row>
    <row r="18" spans="1:11" x14ac:dyDescent="0.25">
      <c r="A18" s="244" t="s">
        <v>128</v>
      </c>
      <c r="B18" s="245" t="s">
        <v>128</v>
      </c>
      <c r="C18" s="245">
        <f>C10</f>
        <v>27330000</v>
      </c>
      <c r="D18" s="245">
        <f>D10</f>
        <v>12000000</v>
      </c>
      <c r="E18" s="245">
        <f>E10</f>
        <v>1815353.38</v>
      </c>
      <c r="F18" s="245">
        <f>F10</f>
        <v>4227607.91</v>
      </c>
      <c r="G18" s="245">
        <f>G10</f>
        <v>7772392.0899999999</v>
      </c>
      <c r="H18" s="246">
        <f>F18/C18</f>
        <v>0.15468744639590196</v>
      </c>
      <c r="K18" s="423"/>
    </row>
    <row r="19" spans="1:11" x14ac:dyDescent="0.25">
      <c r="K19" s="423"/>
    </row>
    <row r="20" spans="1:11" x14ac:dyDescent="0.25">
      <c r="K20" s="423"/>
    </row>
    <row r="21" spans="1:11" x14ac:dyDescent="0.25">
      <c r="A21" s="423"/>
      <c r="B21" s="423"/>
      <c r="C21" s="423"/>
      <c r="D21" s="423"/>
      <c r="E21" s="423"/>
      <c r="F21" s="423"/>
      <c r="G21" s="423"/>
      <c r="H21" s="423"/>
      <c r="I21" s="423"/>
      <c r="J21" s="423"/>
      <c r="K21" s="423"/>
    </row>
    <row r="22" spans="1:11" x14ac:dyDescent="0.25">
      <c r="A22" s="423"/>
      <c r="B22" s="423"/>
      <c r="C22" s="423"/>
      <c r="D22" s="423"/>
      <c r="E22" s="423"/>
      <c r="F22" s="423"/>
      <c r="G22" s="423"/>
      <c r="H22" s="423"/>
      <c r="I22" s="423"/>
      <c r="J22" s="423"/>
      <c r="K22" s="423"/>
    </row>
    <row r="23" spans="1:11" x14ac:dyDescent="0.25">
      <c r="A23" s="423"/>
      <c r="B23" s="423"/>
      <c r="C23" s="423"/>
      <c r="D23" s="423"/>
      <c r="E23" s="423"/>
      <c r="F23" s="423"/>
      <c r="G23" s="423"/>
      <c r="H23" s="423"/>
      <c r="I23" s="423"/>
      <c r="J23" s="423"/>
      <c r="K23" s="423"/>
    </row>
    <row r="24" spans="1:11" x14ac:dyDescent="0.25">
      <c r="A24" s="423"/>
      <c r="B24" s="423"/>
      <c r="C24" s="423"/>
      <c r="D24" s="423"/>
      <c r="E24" s="423"/>
      <c r="F24" s="423"/>
      <c r="G24" s="423"/>
      <c r="H24" s="423"/>
      <c r="I24" s="423"/>
      <c r="J24" s="423"/>
      <c r="K24" s="423"/>
    </row>
    <row r="25" spans="1:11" x14ac:dyDescent="0.25">
      <c r="A25" s="423"/>
      <c r="B25" s="423"/>
      <c r="C25" s="423"/>
      <c r="D25" s="423"/>
      <c r="E25" s="423"/>
      <c r="F25" s="423"/>
      <c r="G25" s="423"/>
      <c r="H25" s="423"/>
      <c r="I25" s="423"/>
      <c r="J25" s="423"/>
      <c r="K25" s="423"/>
    </row>
  </sheetData>
  <mergeCells count="1">
    <mergeCell ref="C2:F2"/>
  </mergeCells>
  <pageMargins left="0.7" right="0.7" top="0.75" bottom="0.75" header="0.3" footer="0.3"/>
  <pageSetup scale="87" orientation="landscape" r:id="rId1"/>
  <headerFooter>
    <oddHeader xml:space="preserve">&amp;CUBUHLEBEZWE MUNICIPALITY 
2017 04  Sec. 71 - Allocantions Report
2016 - 2017 Financial Year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S161"/>
  <sheetViews>
    <sheetView view="pageLayout" topLeftCell="A80" zoomScaleNormal="100" workbookViewId="0">
      <pane xSplit="19905" topLeftCell="VZH1"/>
      <selection activeCell="M157" sqref="M157"/>
      <selection pane="topRight" activeCell="VZI1" sqref="VZI1"/>
    </sheetView>
  </sheetViews>
  <sheetFormatPr defaultRowHeight="12" x14ac:dyDescent="0.2"/>
  <cols>
    <col min="1" max="1" width="9.85546875" style="54" customWidth="1"/>
    <col min="2" max="2" width="16.85546875" style="54" customWidth="1"/>
    <col min="3" max="3" width="24.28515625" style="54" customWidth="1"/>
    <col min="4" max="4" width="12.42578125" style="54" customWidth="1"/>
    <col min="5" max="5" width="13.28515625" style="54" customWidth="1"/>
    <col min="6" max="6" width="14.140625" style="98" hidden="1" customWidth="1"/>
    <col min="7" max="7" width="8" style="54" hidden="1" customWidth="1"/>
    <col min="8" max="8" width="13.140625" style="23" hidden="1" customWidth="1"/>
    <col min="9" max="9" width="14.140625" style="23" hidden="1" customWidth="1"/>
    <col min="10" max="10" width="13.140625" style="23" hidden="1" customWidth="1"/>
    <col min="11" max="11" width="13" style="98" hidden="1" customWidth="1"/>
    <col min="12" max="12" width="13.7109375" style="98" customWidth="1"/>
    <col min="13" max="13" width="13.140625" style="23" customWidth="1"/>
    <col min="14" max="14" width="14.140625" style="23" customWidth="1"/>
    <col min="15" max="15" width="5.85546875" style="169" customWidth="1"/>
    <col min="16" max="16" width="14.140625" style="54" bestFit="1" customWidth="1"/>
    <col min="17" max="17" width="13.5703125" style="54" bestFit="1" customWidth="1"/>
    <col min="18" max="18" width="13.140625" style="54" bestFit="1" customWidth="1"/>
    <col min="19" max="19" width="11" style="54" bestFit="1" customWidth="1"/>
    <col min="20" max="16384" width="9.140625" style="54"/>
  </cols>
  <sheetData>
    <row r="2" spans="1:18" ht="40.5" customHeight="1" x14ac:dyDescent="0.2">
      <c r="A2" s="103"/>
      <c r="B2" s="336"/>
      <c r="C2" s="104" t="s">
        <v>183</v>
      </c>
      <c r="D2" s="105" t="s">
        <v>184</v>
      </c>
      <c r="E2" s="105" t="s">
        <v>185</v>
      </c>
      <c r="F2" s="154" t="s">
        <v>383</v>
      </c>
      <c r="G2" s="106" t="s">
        <v>186</v>
      </c>
      <c r="H2" s="154" t="s">
        <v>284</v>
      </c>
      <c r="I2" s="154" t="s">
        <v>285</v>
      </c>
      <c r="J2" s="154" t="s">
        <v>384</v>
      </c>
      <c r="K2" s="154" t="s">
        <v>283</v>
      </c>
      <c r="L2" s="154" t="s">
        <v>385</v>
      </c>
      <c r="M2" s="154" t="s">
        <v>284</v>
      </c>
      <c r="N2" s="154" t="s">
        <v>386</v>
      </c>
      <c r="O2" s="155" t="s">
        <v>186</v>
      </c>
    </row>
    <row r="3" spans="1:18" x14ac:dyDescent="0.2">
      <c r="A3" s="103"/>
      <c r="B3" s="336"/>
      <c r="C3" s="107" t="s">
        <v>187</v>
      </c>
      <c r="D3" s="108"/>
      <c r="E3" s="108"/>
      <c r="F3" s="156"/>
      <c r="G3" s="103"/>
      <c r="H3" s="156"/>
      <c r="I3" s="156"/>
      <c r="J3" s="156"/>
      <c r="K3" s="156"/>
      <c r="L3" s="156"/>
      <c r="M3" s="156"/>
      <c r="N3" s="156"/>
      <c r="O3" s="157"/>
    </row>
    <row r="4" spans="1:18" x14ac:dyDescent="0.2">
      <c r="A4" s="109"/>
      <c r="B4" s="337"/>
      <c r="C4" s="110" t="s">
        <v>188</v>
      </c>
      <c r="D4" s="111"/>
      <c r="E4" s="111"/>
      <c r="F4" s="158"/>
      <c r="G4" s="109"/>
      <c r="H4" s="158"/>
      <c r="I4" s="158"/>
      <c r="J4" s="158"/>
      <c r="K4" s="158"/>
      <c r="L4" s="158"/>
      <c r="M4" s="158"/>
      <c r="N4" s="158"/>
      <c r="O4" s="159"/>
    </row>
    <row r="5" spans="1:18" x14ac:dyDescent="0.2">
      <c r="A5" s="160" t="s">
        <v>286</v>
      </c>
      <c r="B5" s="338"/>
      <c r="C5" s="113" t="s">
        <v>189</v>
      </c>
      <c r="D5" s="108"/>
      <c r="E5" s="108"/>
      <c r="F5" s="161">
        <f t="shared" ref="F5:K5" si="0">SUM(F7:F28)</f>
        <v>9949175.7199999988</v>
      </c>
      <c r="G5" s="161" t="e">
        <f t="shared" si="0"/>
        <v>#DIV/0!</v>
      </c>
      <c r="H5" s="161">
        <f t="shared" si="0"/>
        <v>1063922.1199999999</v>
      </c>
      <c r="I5" s="161">
        <f t="shared" si="0"/>
        <v>9640756.620000001</v>
      </c>
      <c r="J5" s="161">
        <f t="shared" si="0"/>
        <v>3442084.11</v>
      </c>
      <c r="K5" s="161">
        <f t="shared" si="0"/>
        <v>13391259.83</v>
      </c>
      <c r="L5" s="161">
        <f>SUM(L7:L34)</f>
        <v>27386551.169999998</v>
      </c>
      <c r="M5" s="161">
        <f t="shared" ref="M5:N5" si="1">SUM(M7:M28)</f>
        <v>802189</v>
      </c>
      <c r="N5" s="161">
        <f t="shared" si="1"/>
        <v>802189</v>
      </c>
      <c r="O5" s="313">
        <f>N5/L5</f>
        <v>2.9291347969317892E-2</v>
      </c>
    </row>
    <row r="6" spans="1:18" x14ac:dyDescent="0.2">
      <c r="A6" s="103"/>
      <c r="B6" s="336"/>
      <c r="C6" s="113" t="s">
        <v>190</v>
      </c>
      <c r="D6" s="108"/>
      <c r="E6" s="108"/>
      <c r="F6" s="161">
        <f t="shared" ref="F6:J6" si="2">SUM(F7:F25)+F26+F28</f>
        <v>9801198.1199999992</v>
      </c>
      <c r="G6" s="161" t="e">
        <f>SUM(G7:G25)+G27+#REF!</f>
        <v>#DIV/0!</v>
      </c>
      <c r="H6" s="161">
        <f t="shared" si="2"/>
        <v>728676.26</v>
      </c>
      <c r="I6" s="161">
        <f t="shared" si="2"/>
        <v>6438600.5799999991</v>
      </c>
      <c r="J6" s="161">
        <f t="shared" si="2"/>
        <v>-680493.30000000016</v>
      </c>
      <c r="K6" s="161">
        <f>SUM(K7:K25)+K26+K28</f>
        <v>9120704.8200000003</v>
      </c>
      <c r="L6" s="161">
        <f>SUM(L7:L25)+L26+L28</f>
        <v>6754051.4213150004</v>
      </c>
      <c r="M6" s="161">
        <f t="shared" ref="M6" si="3">SUM(M7:M25)+M26+M28</f>
        <v>802189</v>
      </c>
      <c r="N6" s="161">
        <f t="shared" ref="N6" si="4">SUM(N7:N25)+N26+N28</f>
        <v>802189</v>
      </c>
      <c r="O6" s="313">
        <f>N6/L6</f>
        <v>0.11877152688953253</v>
      </c>
    </row>
    <row r="7" spans="1:18" s="22" customFormat="1" ht="12.75" x14ac:dyDescent="0.2">
      <c r="A7" s="162">
        <v>490000511</v>
      </c>
      <c r="B7" s="339" t="s">
        <v>387</v>
      </c>
      <c r="C7" s="117" t="s">
        <v>287</v>
      </c>
      <c r="D7" s="118" t="s">
        <v>64</v>
      </c>
      <c r="E7" s="163">
        <v>811827.06</v>
      </c>
      <c r="F7" s="112">
        <v>1002938.49</v>
      </c>
      <c r="G7" s="116">
        <f t="shared" ref="G7:G28" si="5">I7/E7</f>
        <v>0.67191905379453587</v>
      </c>
      <c r="H7" s="112">
        <v>9400.1</v>
      </c>
      <c r="I7" s="112">
        <f>536081.97+9400.1</f>
        <v>545482.06999999995</v>
      </c>
      <c r="J7" s="112">
        <v>-90394.02</v>
      </c>
      <c r="K7" s="112">
        <f t="shared" ref="K7:K34" si="6">F7+J7</f>
        <v>912544.47</v>
      </c>
      <c r="L7" s="340">
        <f>37744.83+4465.05</f>
        <v>42209.880000000005</v>
      </c>
      <c r="M7" s="112">
        <v>0</v>
      </c>
      <c r="N7" s="112">
        <v>0</v>
      </c>
      <c r="O7" s="119">
        <f>N7/L7</f>
        <v>0</v>
      </c>
      <c r="P7" s="247"/>
      <c r="R7" s="247"/>
    </row>
    <row r="8" spans="1:18" s="22" customFormat="1" ht="12.75" x14ac:dyDescent="0.2">
      <c r="A8" s="162">
        <v>490000531</v>
      </c>
      <c r="B8" s="339" t="s">
        <v>388</v>
      </c>
      <c r="C8" s="117" t="s">
        <v>288</v>
      </c>
      <c r="D8" s="118" t="s">
        <v>64</v>
      </c>
      <c r="E8" s="163">
        <v>1177274.01</v>
      </c>
      <c r="F8" s="112">
        <v>1348149.13</v>
      </c>
      <c r="G8" s="116">
        <f t="shared" si="5"/>
        <v>0.80182294179755154</v>
      </c>
      <c r="H8" s="112">
        <v>304296.78999999998</v>
      </c>
      <c r="I8" s="112">
        <f>639668.52+304296.79</f>
        <v>943965.31</v>
      </c>
      <c r="J8" s="112">
        <v>-8819.18</v>
      </c>
      <c r="K8" s="112">
        <f t="shared" si="6"/>
        <v>1339329.95</v>
      </c>
      <c r="L8" s="341">
        <f>68154.19+8000.09</f>
        <v>76154.28</v>
      </c>
      <c r="M8" s="112">
        <v>0</v>
      </c>
      <c r="N8" s="112">
        <v>0</v>
      </c>
      <c r="O8" s="119">
        <f t="shared" ref="O8:O34" si="7">N8/L8</f>
        <v>0</v>
      </c>
      <c r="P8" s="247"/>
      <c r="R8" s="247"/>
    </row>
    <row r="9" spans="1:18" s="22" customFormat="1" ht="12.75" x14ac:dyDescent="0.2">
      <c r="A9" s="162">
        <v>490000521</v>
      </c>
      <c r="B9" s="339" t="s">
        <v>389</v>
      </c>
      <c r="C9" s="117" t="s">
        <v>390</v>
      </c>
      <c r="D9" s="118" t="s">
        <v>64</v>
      </c>
      <c r="E9" s="163">
        <v>1454561.63</v>
      </c>
      <c r="F9" s="112">
        <v>1928979.13</v>
      </c>
      <c r="G9" s="116">
        <f t="shared" si="5"/>
        <v>0.74176137177494517</v>
      </c>
      <c r="H9" s="112">
        <v>19649.34</v>
      </c>
      <c r="I9" s="112">
        <f>1059288.29+19649.34</f>
        <v>1078937.6300000001</v>
      </c>
      <c r="J9" s="112">
        <v>-213646.5</v>
      </c>
      <c r="K9" s="112">
        <f t="shared" si="6"/>
        <v>1715332.63</v>
      </c>
      <c r="L9" s="341">
        <f>+'[23]Table 1 (October)'!$T$23</f>
        <v>85766.631315000006</v>
      </c>
      <c r="M9" s="112">
        <v>0</v>
      </c>
      <c r="N9" s="112">
        <v>0</v>
      </c>
      <c r="O9" s="119">
        <f t="shared" si="7"/>
        <v>0</v>
      </c>
      <c r="P9" s="247"/>
      <c r="R9" s="247"/>
    </row>
    <row r="10" spans="1:18" s="22" customFormat="1" ht="12.75" x14ac:dyDescent="0.2">
      <c r="A10" s="162">
        <v>490000491</v>
      </c>
      <c r="B10" s="339" t="s">
        <v>391</v>
      </c>
      <c r="C10" s="117" t="s">
        <v>392</v>
      </c>
      <c r="D10" s="118" t="s">
        <v>64</v>
      </c>
      <c r="E10" s="163">
        <v>1095751.47</v>
      </c>
      <c r="F10" s="112">
        <v>1229431.3</v>
      </c>
      <c r="G10" s="116">
        <f t="shared" si="5"/>
        <v>0.8787116114934348</v>
      </c>
      <c r="H10" s="112">
        <v>103844.32</v>
      </c>
      <c r="I10" s="112">
        <f>859005.22+103844.32</f>
        <v>962849.54</v>
      </c>
      <c r="J10" s="112">
        <v>-220185.05</v>
      </c>
      <c r="K10" s="112">
        <f t="shared" si="6"/>
        <v>1009246.25</v>
      </c>
      <c r="L10" s="341">
        <f>6026.63+46878.11</f>
        <v>52904.74</v>
      </c>
      <c r="M10" s="112">
        <v>0</v>
      </c>
      <c r="N10" s="112">
        <v>0</v>
      </c>
      <c r="O10" s="119">
        <f t="shared" si="7"/>
        <v>0</v>
      </c>
      <c r="P10" s="247"/>
      <c r="R10" s="247"/>
    </row>
    <row r="11" spans="1:18" s="22" customFormat="1" ht="12.75" hidden="1" x14ac:dyDescent="0.2">
      <c r="A11" s="162">
        <v>490000111</v>
      </c>
      <c r="B11" s="339"/>
      <c r="C11" s="117" t="s">
        <v>191</v>
      </c>
      <c r="D11" s="118" t="s">
        <v>64</v>
      </c>
      <c r="E11" s="115"/>
      <c r="F11" s="112">
        <v>0</v>
      </c>
      <c r="G11" s="116" t="e">
        <f t="shared" si="5"/>
        <v>#DIV/0!</v>
      </c>
      <c r="H11" s="112"/>
      <c r="I11" s="112"/>
      <c r="J11" s="112"/>
      <c r="K11" s="112">
        <f t="shared" si="6"/>
        <v>0</v>
      </c>
      <c r="L11" s="341"/>
      <c r="M11" s="112"/>
      <c r="N11" s="112">
        <v>0</v>
      </c>
      <c r="O11" s="119" t="e">
        <f t="shared" si="7"/>
        <v>#DIV/0!</v>
      </c>
      <c r="P11" s="247"/>
    </row>
    <row r="12" spans="1:18" s="22" customFormat="1" ht="12.75" hidden="1" x14ac:dyDescent="0.2">
      <c r="A12" s="162">
        <v>490000021</v>
      </c>
      <c r="B12" s="339"/>
      <c r="C12" s="117" t="s">
        <v>192</v>
      </c>
      <c r="D12" s="118" t="s">
        <v>64</v>
      </c>
      <c r="E12" s="115"/>
      <c r="F12" s="112">
        <v>0</v>
      </c>
      <c r="G12" s="116" t="e">
        <f t="shared" si="5"/>
        <v>#DIV/0!</v>
      </c>
      <c r="H12" s="112"/>
      <c r="I12" s="112"/>
      <c r="J12" s="112"/>
      <c r="K12" s="112">
        <f t="shared" si="6"/>
        <v>0</v>
      </c>
      <c r="L12" s="341"/>
      <c r="M12" s="112"/>
      <c r="N12" s="112">
        <v>0</v>
      </c>
      <c r="O12" s="119" t="e">
        <f t="shared" si="7"/>
        <v>#DIV/0!</v>
      </c>
      <c r="P12" s="247"/>
    </row>
    <row r="13" spans="1:18" s="22" customFormat="1" ht="12.75" hidden="1" x14ac:dyDescent="0.2">
      <c r="A13" s="162">
        <v>490000091</v>
      </c>
      <c r="B13" s="339"/>
      <c r="C13" s="117" t="s">
        <v>193</v>
      </c>
      <c r="D13" s="118" t="s">
        <v>64</v>
      </c>
      <c r="E13" s="115"/>
      <c r="F13" s="112">
        <v>0</v>
      </c>
      <c r="G13" s="116" t="e">
        <f t="shared" si="5"/>
        <v>#DIV/0!</v>
      </c>
      <c r="H13" s="112"/>
      <c r="I13" s="112"/>
      <c r="J13" s="112"/>
      <c r="K13" s="112">
        <f t="shared" si="6"/>
        <v>0</v>
      </c>
      <c r="L13" s="341"/>
      <c r="M13" s="112"/>
      <c r="N13" s="112">
        <v>0</v>
      </c>
      <c r="O13" s="119" t="e">
        <f t="shared" si="7"/>
        <v>#DIV/0!</v>
      </c>
      <c r="P13" s="247"/>
    </row>
    <row r="14" spans="1:18" s="22" customFormat="1" ht="12.75" hidden="1" x14ac:dyDescent="0.2">
      <c r="A14" s="162">
        <v>490000081</v>
      </c>
      <c r="B14" s="339"/>
      <c r="C14" s="117" t="s">
        <v>194</v>
      </c>
      <c r="D14" s="118" t="s">
        <v>64</v>
      </c>
      <c r="E14" s="115"/>
      <c r="F14" s="112">
        <v>0</v>
      </c>
      <c r="G14" s="116" t="e">
        <f t="shared" si="5"/>
        <v>#DIV/0!</v>
      </c>
      <c r="H14" s="112"/>
      <c r="I14" s="112"/>
      <c r="J14" s="112"/>
      <c r="K14" s="112">
        <f t="shared" si="6"/>
        <v>0</v>
      </c>
      <c r="L14" s="341"/>
      <c r="M14" s="112"/>
      <c r="N14" s="112">
        <v>0</v>
      </c>
      <c r="O14" s="119" t="e">
        <f t="shared" si="7"/>
        <v>#DIV/0!</v>
      </c>
      <c r="P14" s="247"/>
    </row>
    <row r="15" spans="1:18" s="22" customFormat="1" ht="12.75" hidden="1" x14ac:dyDescent="0.2">
      <c r="A15" s="162">
        <v>490000041</v>
      </c>
      <c r="B15" s="339"/>
      <c r="C15" s="117" t="s">
        <v>195</v>
      </c>
      <c r="D15" s="118" t="s">
        <v>64</v>
      </c>
      <c r="E15" s="115"/>
      <c r="F15" s="112">
        <v>0</v>
      </c>
      <c r="G15" s="116" t="e">
        <f t="shared" si="5"/>
        <v>#DIV/0!</v>
      </c>
      <c r="H15" s="112"/>
      <c r="I15" s="112"/>
      <c r="J15" s="112"/>
      <c r="K15" s="112">
        <f t="shared" si="6"/>
        <v>0</v>
      </c>
      <c r="L15" s="341"/>
      <c r="M15" s="112"/>
      <c r="N15" s="112">
        <v>0</v>
      </c>
      <c r="O15" s="119" t="e">
        <f t="shared" si="7"/>
        <v>#DIV/0!</v>
      </c>
      <c r="P15" s="247"/>
    </row>
    <row r="16" spans="1:18" s="22" customFormat="1" ht="12.75" hidden="1" x14ac:dyDescent="0.2">
      <c r="A16" s="162">
        <v>490000061</v>
      </c>
      <c r="B16" s="339"/>
      <c r="C16" s="117" t="s">
        <v>196</v>
      </c>
      <c r="D16" s="118" t="s">
        <v>64</v>
      </c>
      <c r="E16" s="115"/>
      <c r="F16" s="112">
        <v>0</v>
      </c>
      <c r="G16" s="116" t="e">
        <f t="shared" si="5"/>
        <v>#DIV/0!</v>
      </c>
      <c r="H16" s="112"/>
      <c r="I16" s="112"/>
      <c r="J16" s="112"/>
      <c r="K16" s="112">
        <f t="shared" si="6"/>
        <v>0</v>
      </c>
      <c r="L16" s="341"/>
      <c r="M16" s="112"/>
      <c r="N16" s="112">
        <v>0</v>
      </c>
      <c r="O16" s="119" t="e">
        <f t="shared" si="7"/>
        <v>#DIV/0!</v>
      </c>
      <c r="P16" s="247"/>
    </row>
    <row r="17" spans="1:18" s="22" customFormat="1" ht="12.75" hidden="1" x14ac:dyDescent="0.2">
      <c r="A17" s="162">
        <v>490000031</v>
      </c>
      <c r="B17" s="339"/>
      <c r="C17" s="117" t="s">
        <v>197</v>
      </c>
      <c r="D17" s="118" t="s">
        <v>64</v>
      </c>
      <c r="E17" s="115"/>
      <c r="F17" s="112">
        <v>0</v>
      </c>
      <c r="G17" s="116" t="e">
        <f t="shared" si="5"/>
        <v>#DIV/0!</v>
      </c>
      <c r="H17" s="112"/>
      <c r="I17" s="112"/>
      <c r="J17" s="112"/>
      <c r="K17" s="112">
        <f t="shared" si="6"/>
        <v>0</v>
      </c>
      <c r="L17" s="341"/>
      <c r="M17" s="112"/>
      <c r="N17" s="112">
        <v>0</v>
      </c>
      <c r="O17" s="119" t="e">
        <f t="shared" si="7"/>
        <v>#DIV/0!</v>
      </c>
      <c r="P17" s="247"/>
    </row>
    <row r="18" spans="1:18" s="22" customFormat="1" ht="12.75" hidden="1" x14ac:dyDescent="0.2">
      <c r="A18" s="162">
        <v>490000051</v>
      </c>
      <c r="B18" s="339"/>
      <c r="C18" s="117" t="s">
        <v>198</v>
      </c>
      <c r="D18" s="118" t="s">
        <v>64</v>
      </c>
      <c r="E18" s="115"/>
      <c r="F18" s="112">
        <v>0</v>
      </c>
      <c r="G18" s="116" t="e">
        <f t="shared" si="5"/>
        <v>#DIV/0!</v>
      </c>
      <c r="H18" s="112"/>
      <c r="I18" s="112"/>
      <c r="J18" s="112"/>
      <c r="K18" s="112">
        <f t="shared" si="6"/>
        <v>0</v>
      </c>
      <c r="L18" s="341"/>
      <c r="M18" s="112"/>
      <c r="N18" s="112">
        <v>0</v>
      </c>
      <c r="O18" s="119" t="e">
        <f t="shared" si="7"/>
        <v>#DIV/0!</v>
      </c>
      <c r="P18" s="247"/>
    </row>
    <row r="19" spans="1:18" s="22" customFormat="1" ht="12.75" hidden="1" x14ac:dyDescent="0.2">
      <c r="A19" s="162">
        <v>490000221</v>
      </c>
      <c r="B19" s="339"/>
      <c r="C19" s="117" t="s">
        <v>199</v>
      </c>
      <c r="D19" s="118" t="s">
        <v>64</v>
      </c>
      <c r="E19" s="115"/>
      <c r="F19" s="112">
        <v>0</v>
      </c>
      <c r="G19" s="116" t="e">
        <f t="shared" si="5"/>
        <v>#DIV/0!</v>
      </c>
      <c r="H19" s="112"/>
      <c r="I19" s="112"/>
      <c r="J19" s="112"/>
      <c r="K19" s="112">
        <f t="shared" si="6"/>
        <v>0</v>
      </c>
      <c r="L19" s="341"/>
      <c r="M19" s="112"/>
      <c r="N19" s="112">
        <v>0</v>
      </c>
      <c r="O19" s="119" t="e">
        <f t="shared" si="7"/>
        <v>#DIV/0!</v>
      </c>
      <c r="P19" s="247"/>
    </row>
    <row r="20" spans="1:18" s="22" customFormat="1" ht="12.75" hidden="1" x14ac:dyDescent="0.2">
      <c r="A20" s="162">
        <v>490000311</v>
      </c>
      <c r="B20" s="339"/>
      <c r="C20" s="117" t="s">
        <v>200</v>
      </c>
      <c r="D20" s="118" t="s">
        <v>64</v>
      </c>
      <c r="E20" s="115"/>
      <c r="F20" s="112">
        <v>0</v>
      </c>
      <c r="G20" s="116" t="e">
        <f t="shared" si="5"/>
        <v>#DIV/0!</v>
      </c>
      <c r="H20" s="112"/>
      <c r="I20" s="112"/>
      <c r="J20" s="112"/>
      <c r="K20" s="112">
        <f t="shared" si="6"/>
        <v>0</v>
      </c>
      <c r="L20" s="341"/>
      <c r="M20" s="112"/>
      <c r="N20" s="112">
        <v>0</v>
      </c>
      <c r="O20" s="119" t="e">
        <f t="shared" si="7"/>
        <v>#DIV/0!</v>
      </c>
      <c r="P20" s="247"/>
    </row>
    <row r="21" spans="1:18" s="22" customFormat="1" ht="12.75" hidden="1" x14ac:dyDescent="0.2">
      <c r="A21" s="162">
        <v>490000071</v>
      </c>
      <c r="B21" s="339"/>
      <c r="C21" s="117" t="s">
        <v>201</v>
      </c>
      <c r="D21" s="118" t="s">
        <v>64</v>
      </c>
      <c r="E21" s="115"/>
      <c r="F21" s="112">
        <v>0</v>
      </c>
      <c r="G21" s="116" t="e">
        <f t="shared" si="5"/>
        <v>#DIV/0!</v>
      </c>
      <c r="H21" s="112"/>
      <c r="I21" s="112"/>
      <c r="J21" s="112"/>
      <c r="K21" s="112">
        <f t="shared" si="6"/>
        <v>0</v>
      </c>
      <c r="L21" s="341"/>
      <c r="M21" s="112"/>
      <c r="N21" s="112">
        <v>0</v>
      </c>
      <c r="O21" s="119" t="e">
        <f t="shared" si="7"/>
        <v>#DIV/0!</v>
      </c>
      <c r="P21" s="247"/>
    </row>
    <row r="22" spans="1:18" s="22" customFormat="1" ht="12.75" x14ac:dyDescent="0.2">
      <c r="A22" s="162">
        <v>490000261</v>
      </c>
      <c r="B22" s="339" t="s">
        <v>393</v>
      </c>
      <c r="C22" s="117" t="s">
        <v>394</v>
      </c>
      <c r="D22" s="118" t="s">
        <v>64</v>
      </c>
      <c r="E22" s="115"/>
      <c r="F22" s="112">
        <v>185755.5</v>
      </c>
      <c r="G22" s="116" t="e">
        <f t="shared" si="5"/>
        <v>#DIV/0!</v>
      </c>
      <c r="H22" s="112">
        <v>0</v>
      </c>
      <c r="I22" s="112"/>
      <c r="J22" s="112">
        <v>-9617.93</v>
      </c>
      <c r="K22" s="112">
        <f t="shared" si="6"/>
        <v>176137.57</v>
      </c>
      <c r="L22" s="341">
        <f>167558.15+16380.79</f>
        <v>183938.94</v>
      </c>
      <c r="M22" s="112">
        <v>0</v>
      </c>
      <c r="N22" s="112">
        <v>0</v>
      </c>
      <c r="O22" s="119">
        <f t="shared" si="7"/>
        <v>0</v>
      </c>
      <c r="P22" s="247"/>
      <c r="R22" s="247"/>
    </row>
    <row r="23" spans="1:18" s="22" customFormat="1" ht="12.75" x14ac:dyDescent="0.2">
      <c r="A23" s="162">
        <v>490000271</v>
      </c>
      <c r="B23" s="339" t="s">
        <v>395</v>
      </c>
      <c r="C23" s="117" t="s">
        <v>396</v>
      </c>
      <c r="D23" s="118" t="s">
        <v>64</v>
      </c>
      <c r="E23" s="115"/>
      <c r="F23" s="112">
        <v>961972.03</v>
      </c>
      <c r="G23" s="116" t="e">
        <f t="shared" si="5"/>
        <v>#DIV/0!</v>
      </c>
      <c r="H23" s="112">
        <v>0</v>
      </c>
      <c r="I23" s="112">
        <v>551512.93999999994</v>
      </c>
      <c r="J23" s="112">
        <v>-248717.4</v>
      </c>
      <c r="K23" s="112">
        <f t="shared" si="6"/>
        <v>713254.63</v>
      </c>
      <c r="L23" s="340">
        <f>145487.15+13570.39</f>
        <v>159057.53999999998</v>
      </c>
      <c r="M23" s="112">
        <v>0</v>
      </c>
      <c r="N23" s="112">
        <v>0</v>
      </c>
      <c r="O23" s="119">
        <f t="shared" si="7"/>
        <v>0</v>
      </c>
      <c r="P23" s="247"/>
    </row>
    <row r="24" spans="1:18" s="22" customFormat="1" ht="12.75" hidden="1" x14ac:dyDescent="0.2">
      <c r="A24" s="162">
        <v>490000281</v>
      </c>
      <c r="B24" s="339"/>
      <c r="C24" s="117" t="s">
        <v>397</v>
      </c>
      <c r="D24" s="118" t="s">
        <v>64</v>
      </c>
      <c r="E24" s="115"/>
      <c r="F24" s="112">
        <v>81281.600000000006</v>
      </c>
      <c r="G24" s="116" t="e">
        <f t="shared" si="5"/>
        <v>#DIV/0!</v>
      </c>
      <c r="H24" s="112">
        <v>0</v>
      </c>
      <c r="I24" s="112"/>
      <c r="J24" s="112">
        <v>2525.5</v>
      </c>
      <c r="K24" s="112">
        <f t="shared" si="6"/>
        <v>83807.100000000006</v>
      </c>
      <c r="L24" s="304">
        <v>0</v>
      </c>
      <c r="M24" s="112">
        <v>0</v>
      </c>
      <c r="N24" s="112">
        <v>0</v>
      </c>
      <c r="O24" s="119" t="e">
        <f t="shared" si="7"/>
        <v>#DIV/0!</v>
      </c>
      <c r="P24" s="247"/>
      <c r="Q24" s="112"/>
      <c r="R24" s="112"/>
    </row>
    <row r="25" spans="1:18" s="22" customFormat="1" ht="12.75" hidden="1" x14ac:dyDescent="0.2">
      <c r="A25" s="162">
        <v>490000291</v>
      </c>
      <c r="B25" s="339"/>
      <c r="C25" s="117" t="s">
        <v>398</v>
      </c>
      <c r="D25" s="118" t="s">
        <v>64</v>
      </c>
      <c r="E25" s="115"/>
      <c r="F25" s="112">
        <v>59175.1</v>
      </c>
      <c r="G25" s="116" t="e">
        <f t="shared" si="5"/>
        <v>#DIV/0!</v>
      </c>
      <c r="H25" s="112">
        <v>0</v>
      </c>
      <c r="I25" s="112"/>
      <c r="J25" s="112">
        <v>-873.93</v>
      </c>
      <c r="K25" s="112">
        <f t="shared" si="6"/>
        <v>58301.17</v>
      </c>
      <c r="L25" s="341">
        <v>0</v>
      </c>
      <c r="M25" s="112">
        <v>0</v>
      </c>
      <c r="N25" s="112">
        <v>0</v>
      </c>
      <c r="O25" s="119" t="e">
        <f t="shared" si="7"/>
        <v>#DIV/0!</v>
      </c>
      <c r="P25" s="247"/>
      <c r="Q25" s="247"/>
    </row>
    <row r="26" spans="1:18" s="22" customFormat="1" ht="12.75" x14ac:dyDescent="0.2">
      <c r="A26" s="162">
        <v>490000121</v>
      </c>
      <c r="B26" s="339" t="s">
        <v>399</v>
      </c>
      <c r="C26" s="117" t="s">
        <v>400</v>
      </c>
      <c r="D26" s="118" t="s">
        <v>202</v>
      </c>
      <c r="E26" s="115"/>
      <c r="F26" s="112">
        <v>2503515.84</v>
      </c>
      <c r="G26" s="116" t="e">
        <f t="shared" si="5"/>
        <v>#DIV/0!</v>
      </c>
      <c r="H26" s="112">
        <v>0</v>
      </c>
      <c r="I26" s="112">
        <v>2064367.38</v>
      </c>
      <c r="J26" s="112">
        <v>-243168.43</v>
      </c>
      <c r="K26" s="112">
        <f t="shared" si="6"/>
        <v>2260347.4099999997</v>
      </c>
      <c r="L26" s="304">
        <f>177204.45+33107.48</f>
        <v>210311.93000000002</v>
      </c>
      <c r="M26" s="112">
        <v>0</v>
      </c>
      <c r="N26" s="112">
        <v>0</v>
      </c>
      <c r="O26" s="119">
        <f t="shared" si="7"/>
        <v>0</v>
      </c>
      <c r="P26" s="247"/>
      <c r="R26" s="247"/>
    </row>
    <row r="27" spans="1:18" s="22" customFormat="1" ht="12.75" x14ac:dyDescent="0.2">
      <c r="A27" s="162">
        <v>490000471</v>
      </c>
      <c r="B27" s="339" t="s">
        <v>401</v>
      </c>
      <c r="C27" s="117" t="s">
        <v>402</v>
      </c>
      <c r="D27" s="118" t="s">
        <v>203</v>
      </c>
      <c r="E27" s="115"/>
      <c r="F27" s="112">
        <v>147977.60000000001</v>
      </c>
      <c r="G27" s="116" t="e">
        <f t="shared" si="5"/>
        <v>#DIV/0!</v>
      </c>
      <c r="H27" s="112">
        <v>335245.86</v>
      </c>
      <c r="I27" s="112">
        <f>2866910.18+335245.86</f>
        <v>3202156.04</v>
      </c>
      <c r="J27" s="112">
        <v>4122577.41</v>
      </c>
      <c r="K27" s="112">
        <f t="shared" si="6"/>
        <v>4270555.01</v>
      </c>
      <c r="L27" s="341">
        <f>295955.21+53843.18+154253.3</f>
        <v>504051.69</v>
      </c>
      <c r="M27" s="112">
        <v>0</v>
      </c>
      <c r="N27" s="112">
        <v>0</v>
      </c>
      <c r="O27" s="119">
        <f t="shared" si="7"/>
        <v>0</v>
      </c>
      <c r="P27" s="247"/>
    </row>
    <row r="28" spans="1:18" s="22" customFormat="1" ht="12.75" x14ac:dyDescent="0.2">
      <c r="A28" s="162">
        <v>490000481</v>
      </c>
      <c r="B28" s="339" t="s">
        <v>403</v>
      </c>
      <c r="C28" s="117" t="s">
        <v>404</v>
      </c>
      <c r="D28" s="118" t="s">
        <v>64</v>
      </c>
      <c r="E28" s="115"/>
      <c r="F28" s="112">
        <v>500000</v>
      </c>
      <c r="G28" s="116" t="e">
        <f t="shared" si="5"/>
        <v>#DIV/0!</v>
      </c>
      <c r="H28" s="112">
        <v>291485.71000000002</v>
      </c>
      <c r="I28" s="112">
        <f>291485.71</f>
        <v>291485.71000000002</v>
      </c>
      <c r="J28" s="112">
        <v>352403.64</v>
      </c>
      <c r="K28" s="112">
        <f t="shared" si="6"/>
        <v>852403.64</v>
      </c>
      <c r="L28" s="340">
        <v>5943707.4800000004</v>
      </c>
      <c r="M28" s="112">
        <f>493706.81+308482.19</f>
        <v>802189</v>
      </c>
      <c r="N28" s="112">
        <f>493706.81+308482.19</f>
        <v>802189</v>
      </c>
      <c r="O28" s="119">
        <f t="shared" si="7"/>
        <v>0.13496441450042557</v>
      </c>
      <c r="P28" s="247"/>
    </row>
    <row r="29" spans="1:18" s="22" customFormat="1" ht="12.75" x14ac:dyDescent="0.2">
      <c r="A29" s="342">
        <v>422500131</v>
      </c>
      <c r="B29" s="343" t="s">
        <v>405</v>
      </c>
      <c r="C29" s="117" t="s">
        <v>406</v>
      </c>
      <c r="D29" s="118" t="s">
        <v>64</v>
      </c>
      <c r="E29" s="115"/>
      <c r="F29" s="112"/>
      <c r="G29" s="116"/>
      <c r="H29" s="112"/>
      <c r="I29" s="112"/>
      <c r="J29" s="112"/>
      <c r="K29" s="112"/>
      <c r="L29" s="340">
        <v>1878727.318684998</v>
      </c>
      <c r="M29" s="112">
        <v>150254.66</v>
      </c>
      <c r="N29" s="112">
        <f>150254.66</f>
        <v>150254.66</v>
      </c>
      <c r="O29" s="119">
        <f t="shared" si="7"/>
        <v>7.9976832457607366E-2</v>
      </c>
      <c r="P29" s="247"/>
    </row>
    <row r="30" spans="1:18" s="22" customFormat="1" ht="12.75" x14ac:dyDescent="0.2">
      <c r="A30" s="342">
        <v>422500061</v>
      </c>
      <c r="B30" s="343" t="s">
        <v>407</v>
      </c>
      <c r="C30" s="117" t="s">
        <v>408</v>
      </c>
      <c r="D30" s="118" t="s">
        <v>64</v>
      </c>
      <c r="E30" s="115"/>
      <c r="F30" s="112"/>
      <c r="G30" s="116"/>
      <c r="H30" s="112"/>
      <c r="I30" s="112"/>
      <c r="J30" s="112"/>
      <c r="K30" s="112"/>
      <c r="L30" s="341">
        <f>1342018.26+154535.44</f>
        <v>1496553.7</v>
      </c>
      <c r="M30" s="112">
        <v>130220.22</v>
      </c>
      <c r="N30" s="112">
        <f>130220.22</f>
        <v>130220.22</v>
      </c>
      <c r="O30" s="119">
        <f t="shared" si="7"/>
        <v>8.7013396178165878E-2</v>
      </c>
      <c r="P30" s="247"/>
    </row>
    <row r="31" spans="1:18" s="22" customFormat="1" ht="12.75" x14ac:dyDescent="0.2">
      <c r="A31" s="342">
        <v>422500071</v>
      </c>
      <c r="B31" s="343" t="s">
        <v>409</v>
      </c>
      <c r="C31" s="117" t="s">
        <v>410</v>
      </c>
      <c r="D31" s="118" t="s">
        <v>64</v>
      </c>
      <c r="E31" s="115"/>
      <c r="F31" s="112"/>
      <c r="G31" s="116"/>
      <c r="H31" s="112"/>
      <c r="I31" s="112"/>
      <c r="J31" s="112"/>
      <c r="K31" s="112"/>
      <c r="L31" s="341">
        <f>2699740.99+310879.27</f>
        <v>3010620.2600000002</v>
      </c>
      <c r="M31" s="112">
        <v>109744.75</v>
      </c>
      <c r="N31" s="112">
        <f>109744.75</f>
        <v>109744.75</v>
      </c>
      <c r="O31" s="119">
        <f t="shared" si="7"/>
        <v>3.6452538188924563E-2</v>
      </c>
      <c r="P31" s="247"/>
    </row>
    <row r="32" spans="1:18" s="22" customFormat="1" ht="12.75" x14ac:dyDescent="0.2">
      <c r="A32" s="342">
        <v>422500081</v>
      </c>
      <c r="B32" s="343" t="s">
        <v>411</v>
      </c>
      <c r="C32" s="117" t="s">
        <v>412</v>
      </c>
      <c r="D32" s="118" t="s">
        <v>64</v>
      </c>
      <c r="E32" s="115"/>
      <c r="F32" s="112"/>
      <c r="G32" s="116"/>
      <c r="H32" s="112"/>
      <c r="I32" s="112"/>
      <c r="J32" s="112"/>
      <c r="K32" s="112"/>
      <c r="L32" s="341">
        <f>1398335.4+214693.92</f>
        <v>1613029.3199999998</v>
      </c>
      <c r="M32" s="112">
        <f>89676.95</f>
        <v>89676.95</v>
      </c>
      <c r="N32" s="112">
        <f>89676.95</f>
        <v>89676.95</v>
      </c>
      <c r="O32" s="119">
        <f t="shared" si="7"/>
        <v>5.5595362643501116E-2</v>
      </c>
      <c r="P32" s="247"/>
    </row>
    <row r="33" spans="1:19" s="22" customFormat="1" ht="12.75" x14ac:dyDescent="0.2">
      <c r="A33" s="342">
        <v>422500091</v>
      </c>
      <c r="B33" s="343" t="s">
        <v>413</v>
      </c>
      <c r="C33" s="117" t="s">
        <v>414</v>
      </c>
      <c r="D33" s="118" t="s">
        <v>64</v>
      </c>
      <c r="E33" s="115"/>
      <c r="F33" s="112"/>
      <c r="G33" s="116"/>
      <c r="H33" s="112"/>
      <c r="I33" s="112"/>
      <c r="J33" s="112"/>
      <c r="K33" s="112"/>
      <c r="L33" s="341">
        <f>1917233.44+212284.02</f>
        <v>2129517.46</v>
      </c>
      <c r="M33" s="112">
        <v>97791.84</v>
      </c>
      <c r="N33" s="112">
        <f>97791.84</f>
        <v>97791.84</v>
      </c>
      <c r="O33" s="119">
        <f t="shared" si="7"/>
        <v>4.5922065367804028E-2</v>
      </c>
      <c r="P33" s="247"/>
    </row>
    <row r="34" spans="1:19" s="22" customFormat="1" x14ac:dyDescent="0.2">
      <c r="A34" s="342">
        <v>422500161</v>
      </c>
      <c r="B34" s="343" t="s">
        <v>415</v>
      </c>
      <c r="C34" s="117" t="s">
        <v>416</v>
      </c>
      <c r="D34" s="118" t="s">
        <v>202</v>
      </c>
      <c r="E34" s="115"/>
      <c r="F34" s="112"/>
      <c r="G34" s="116"/>
      <c r="H34" s="112"/>
      <c r="I34" s="112"/>
      <c r="J34" s="112"/>
      <c r="K34" s="112">
        <f t="shared" si="6"/>
        <v>0</v>
      </c>
      <c r="L34" s="112">
        <v>10000000</v>
      </c>
      <c r="M34" s="112">
        <v>0</v>
      </c>
      <c r="N34" s="112">
        <v>0</v>
      </c>
      <c r="O34" s="119">
        <f t="shared" si="7"/>
        <v>0</v>
      </c>
      <c r="P34" s="54"/>
    </row>
    <row r="35" spans="1:19" s="22" customFormat="1" hidden="1" x14ac:dyDescent="0.2">
      <c r="A35" s="162"/>
      <c r="B35" s="339"/>
      <c r="C35" s="117"/>
      <c r="D35" s="118"/>
      <c r="E35" s="115"/>
      <c r="F35" s="112"/>
      <c r="G35" s="116"/>
      <c r="H35" s="112"/>
      <c r="I35" s="112"/>
      <c r="J35" s="112"/>
      <c r="K35" s="112"/>
      <c r="L35" s="112"/>
      <c r="M35" s="112"/>
      <c r="N35" s="112"/>
      <c r="O35" s="119"/>
      <c r="P35" s="54"/>
    </row>
    <row r="36" spans="1:19" x14ac:dyDescent="0.2">
      <c r="A36" s="122"/>
      <c r="B36" s="344"/>
      <c r="C36" s="107"/>
      <c r="D36" s="108"/>
      <c r="E36" s="108"/>
      <c r="F36" s="161">
        <f>SUM(F38:F49)</f>
        <v>17259317.27</v>
      </c>
      <c r="G36" s="161" t="e">
        <f t="shared" ref="G36:L36" si="8">SUM(G38:G49)</f>
        <v>#DIV/0!</v>
      </c>
      <c r="H36" s="161">
        <f>SUM(H38:H49)</f>
        <v>299448.56</v>
      </c>
      <c r="I36" s="161">
        <f t="shared" si="8"/>
        <v>6868662.9900000002</v>
      </c>
      <c r="J36" s="161">
        <f t="shared" si="8"/>
        <v>789728.96000000008</v>
      </c>
      <c r="K36" s="161">
        <f t="shared" si="8"/>
        <v>18049046.23</v>
      </c>
      <c r="L36" s="161">
        <f t="shared" si="8"/>
        <v>10657812.449999999</v>
      </c>
      <c r="M36" s="161">
        <f>SUM(M38:M49)</f>
        <v>1481386.6099999999</v>
      </c>
      <c r="N36" s="161">
        <f t="shared" ref="N36" si="9">SUM(N38:N49)</f>
        <v>1481386.6099999999</v>
      </c>
      <c r="O36" s="313">
        <f>N36/L36</f>
        <v>0.13899537235711068</v>
      </c>
    </row>
    <row r="37" spans="1:19" x14ac:dyDescent="0.2">
      <c r="A37" s="122"/>
      <c r="B37" s="344"/>
      <c r="C37" s="123" t="s">
        <v>289</v>
      </c>
      <c r="D37" s="108"/>
      <c r="E37" s="108"/>
      <c r="F37" s="161">
        <f>F38+F39+F41+F42+F43+F44+F45</f>
        <v>12362709.059999999</v>
      </c>
      <c r="G37" s="161" t="e">
        <f t="shared" ref="G37" si="10">G38+G39+G41+G42+G43+G44+G45</f>
        <v>#DIV/0!</v>
      </c>
      <c r="H37" s="161">
        <f>H38+H39+H41+H42+H43+H44+H45+H48+H49</f>
        <v>299448.56</v>
      </c>
      <c r="I37" s="161">
        <f>I38+I39+I41+I42+I43+I44+I45+I48+I49</f>
        <v>6868662.9900000002</v>
      </c>
      <c r="J37" s="161">
        <f t="shared" ref="J37:K37" si="11">J38+J39+J41+J42+J43+J44+J45+J48+J49</f>
        <v>789728.96000000008</v>
      </c>
      <c r="K37" s="161">
        <f t="shared" si="11"/>
        <v>18049046.23</v>
      </c>
      <c r="L37" s="161">
        <f>SUM(L38:L49)</f>
        <v>10657812.449999999</v>
      </c>
      <c r="M37" s="161">
        <f>M38+M39+M41+M42+M43+M44+M45+M48+M49</f>
        <v>1481386.6099999999</v>
      </c>
      <c r="N37" s="161">
        <f>N38+N39+N41+N42+N43+N44+N45+N48+N49</f>
        <v>1481386.6099999999</v>
      </c>
      <c r="O37" s="313">
        <f>N37/L37</f>
        <v>0.13899537235711068</v>
      </c>
    </row>
    <row r="38" spans="1:19" x14ac:dyDescent="0.2">
      <c r="A38" s="114">
        <v>471000001</v>
      </c>
      <c r="B38" s="345" t="s">
        <v>417</v>
      </c>
      <c r="C38" s="124" t="s">
        <v>418</v>
      </c>
      <c r="D38" s="118" t="s">
        <v>204</v>
      </c>
      <c r="E38" s="118"/>
      <c r="F38" s="112">
        <f>5500000-1000000</f>
        <v>4500000</v>
      </c>
      <c r="G38" s="116" t="e">
        <f t="shared" ref="G38:G49" si="12">I38/E38</f>
        <v>#DIV/0!</v>
      </c>
      <c r="H38" s="112"/>
      <c r="I38" s="112"/>
      <c r="J38" s="112">
        <v>-1000000</v>
      </c>
      <c r="K38" s="112">
        <f t="shared" ref="K38:K50" si="13">F38+J38</f>
        <v>3500000</v>
      </c>
      <c r="L38" s="311">
        <v>8670924.9600000009</v>
      </c>
      <c r="M38" s="112">
        <f>182250+115212.04+629350.65</f>
        <v>926812.69</v>
      </c>
      <c r="N38" s="112">
        <f>115212.04+182250+629350.65</f>
        <v>926812.69</v>
      </c>
      <c r="O38" s="119">
        <f t="shared" ref="O38:O49" si="14">N38/L38</f>
        <v>0.10688740754596496</v>
      </c>
      <c r="P38" s="346"/>
    </row>
    <row r="39" spans="1:19" s="22" customFormat="1" x14ac:dyDescent="0.2">
      <c r="A39" s="114">
        <v>471000011</v>
      </c>
      <c r="B39" s="345" t="s">
        <v>419</v>
      </c>
      <c r="C39" s="117" t="s">
        <v>420</v>
      </c>
      <c r="D39" s="118" t="s">
        <v>204</v>
      </c>
      <c r="E39" s="118"/>
      <c r="F39" s="112">
        <v>5214307.3499999996</v>
      </c>
      <c r="G39" s="116" t="e">
        <f t="shared" si="12"/>
        <v>#DIV/0!</v>
      </c>
      <c r="H39" s="112">
        <v>0</v>
      </c>
      <c r="I39" s="112">
        <v>3527735.65</v>
      </c>
      <c r="J39" s="112">
        <v>754230.04</v>
      </c>
      <c r="K39" s="112">
        <f t="shared" si="13"/>
        <v>5968537.3899999997</v>
      </c>
      <c r="L39" s="112">
        <v>477302.02</v>
      </c>
      <c r="M39" s="112">
        <v>0</v>
      </c>
      <c r="N39" s="112">
        <v>0</v>
      </c>
      <c r="O39" s="119">
        <f t="shared" si="14"/>
        <v>0</v>
      </c>
      <c r="P39" s="247"/>
    </row>
    <row r="40" spans="1:19" hidden="1" x14ac:dyDescent="0.2">
      <c r="A40" s="114">
        <v>441000021</v>
      </c>
      <c r="B40" s="345"/>
      <c r="C40" s="117" t="s">
        <v>205</v>
      </c>
      <c r="D40" s="118" t="s">
        <v>202</v>
      </c>
      <c r="E40" s="118"/>
      <c r="F40" s="112">
        <v>0</v>
      </c>
      <c r="G40" s="116" t="e">
        <f t="shared" si="12"/>
        <v>#DIV/0!</v>
      </c>
      <c r="H40" s="112"/>
      <c r="I40" s="112"/>
      <c r="J40" s="112"/>
      <c r="K40" s="112">
        <f t="shared" si="13"/>
        <v>0</v>
      </c>
      <c r="L40" s="112"/>
      <c r="M40" s="112"/>
      <c r="N40" s="112">
        <v>0</v>
      </c>
      <c r="O40" s="119" t="e">
        <f t="shared" si="14"/>
        <v>#DIV/0!</v>
      </c>
      <c r="P40" s="346"/>
    </row>
    <row r="41" spans="1:19" hidden="1" x14ac:dyDescent="0.2">
      <c r="A41" s="114">
        <v>441000031</v>
      </c>
      <c r="B41" s="345"/>
      <c r="C41" s="117" t="s">
        <v>206</v>
      </c>
      <c r="D41" s="118" t="s">
        <v>64</v>
      </c>
      <c r="E41" s="118"/>
      <c r="F41" s="112">
        <v>113849</v>
      </c>
      <c r="G41" s="116" t="e">
        <f t="shared" si="12"/>
        <v>#DIV/0!</v>
      </c>
      <c r="H41" s="112">
        <v>0</v>
      </c>
      <c r="I41" s="112">
        <v>9911.7599999999948</v>
      </c>
      <c r="J41" s="112">
        <v>-103937.24</v>
      </c>
      <c r="K41" s="112">
        <f t="shared" si="13"/>
        <v>9911.7599999999948</v>
      </c>
      <c r="L41" s="112"/>
      <c r="M41" s="112">
        <v>0</v>
      </c>
      <c r="N41" s="112">
        <v>0</v>
      </c>
      <c r="O41" s="119" t="e">
        <f t="shared" si="14"/>
        <v>#DIV/0!</v>
      </c>
      <c r="P41" s="346"/>
      <c r="Q41" s="346"/>
    </row>
    <row r="42" spans="1:19" hidden="1" x14ac:dyDescent="0.2">
      <c r="A42" s="114">
        <v>441000051</v>
      </c>
      <c r="B42" s="345"/>
      <c r="C42" s="117" t="s">
        <v>207</v>
      </c>
      <c r="D42" s="118" t="s">
        <v>64</v>
      </c>
      <c r="E42" s="118"/>
      <c r="F42" s="112">
        <v>0</v>
      </c>
      <c r="G42" s="116" t="e">
        <f t="shared" si="12"/>
        <v>#DIV/0!</v>
      </c>
      <c r="H42" s="112"/>
      <c r="I42" s="112"/>
      <c r="J42" s="112"/>
      <c r="K42" s="112">
        <f t="shared" si="13"/>
        <v>0</v>
      </c>
      <c r="L42" s="112"/>
      <c r="M42" s="112"/>
      <c r="N42" s="112">
        <v>0</v>
      </c>
      <c r="O42" s="119" t="e">
        <f t="shared" si="14"/>
        <v>#DIV/0!</v>
      </c>
      <c r="P42" s="346"/>
    </row>
    <row r="43" spans="1:19" x14ac:dyDescent="0.2">
      <c r="A43" s="114">
        <v>441000091</v>
      </c>
      <c r="B43" s="345" t="s">
        <v>421</v>
      </c>
      <c r="C43" s="117" t="s">
        <v>422</v>
      </c>
      <c r="D43" s="118" t="s">
        <v>64</v>
      </c>
      <c r="E43" s="118"/>
      <c r="F43" s="112">
        <f>1500863.06+817687.45</f>
        <v>2318550.5099999998</v>
      </c>
      <c r="G43" s="116" t="e">
        <f t="shared" si="12"/>
        <v>#DIV/0!</v>
      </c>
      <c r="H43" s="112">
        <v>108399.98</v>
      </c>
      <c r="I43" s="112">
        <f>909638.29+108399.98</f>
        <v>1018038.27</v>
      </c>
      <c r="J43" s="112">
        <v>-207950.21</v>
      </c>
      <c r="K43" s="112">
        <f>+F43+J43</f>
        <v>2110600.2999999998</v>
      </c>
      <c r="L43" s="112">
        <v>215201.87</v>
      </c>
      <c r="M43" s="112">
        <v>0</v>
      </c>
      <c r="N43" s="112">
        <v>0</v>
      </c>
      <c r="O43" s="119">
        <f t="shared" si="14"/>
        <v>0</v>
      </c>
      <c r="P43" s="346"/>
      <c r="Q43" s="347"/>
      <c r="R43" s="346"/>
      <c r="S43" s="346"/>
    </row>
    <row r="44" spans="1:19" x14ac:dyDescent="0.2">
      <c r="A44" s="114">
        <v>441000011</v>
      </c>
      <c r="B44" s="345" t="s">
        <v>423</v>
      </c>
      <c r="C44" s="117" t="s">
        <v>424</v>
      </c>
      <c r="D44" s="118" t="s">
        <v>64</v>
      </c>
      <c r="E44" s="118"/>
      <c r="F44" s="112">
        <v>108906.1</v>
      </c>
      <c r="G44" s="116" t="e">
        <f t="shared" si="12"/>
        <v>#DIV/0!</v>
      </c>
      <c r="H44" s="112">
        <v>0</v>
      </c>
      <c r="I44" s="112"/>
      <c r="J44" s="112">
        <v>-53031.29</v>
      </c>
      <c r="K44" s="112">
        <f t="shared" si="13"/>
        <v>55874.810000000005</v>
      </c>
      <c r="L44" s="112">
        <v>51194.35</v>
      </c>
      <c r="M44" s="112">
        <v>0</v>
      </c>
      <c r="N44" s="112">
        <v>0</v>
      </c>
      <c r="O44" s="119">
        <f t="shared" si="14"/>
        <v>0</v>
      </c>
      <c r="P44" s="346"/>
      <c r="Q44" s="346"/>
      <c r="R44" s="346"/>
    </row>
    <row r="45" spans="1:19" x14ac:dyDescent="0.2">
      <c r="A45" s="114">
        <v>441000101</v>
      </c>
      <c r="B45" s="345" t="s">
        <v>425</v>
      </c>
      <c r="C45" s="117" t="s">
        <v>426</v>
      </c>
      <c r="D45" s="118" t="s">
        <v>64</v>
      </c>
      <c r="E45" s="118"/>
      <c r="F45" s="112">
        <v>107096.1</v>
      </c>
      <c r="G45" s="116" t="e">
        <f t="shared" si="12"/>
        <v>#DIV/0!</v>
      </c>
      <c r="H45" s="112">
        <v>0</v>
      </c>
      <c r="I45" s="112"/>
      <c r="J45" s="112">
        <v>-30843.03</v>
      </c>
      <c r="K45" s="112">
        <f t="shared" si="13"/>
        <v>76253.070000000007</v>
      </c>
      <c r="L45" s="112">
        <v>32634.03</v>
      </c>
      <c r="M45" s="112">
        <v>0</v>
      </c>
      <c r="N45" s="112">
        <v>0</v>
      </c>
      <c r="O45" s="119">
        <f t="shared" si="14"/>
        <v>0</v>
      </c>
      <c r="P45" s="346"/>
      <c r="Q45" s="347"/>
      <c r="R45" s="346"/>
    </row>
    <row r="46" spans="1:19" hidden="1" x14ac:dyDescent="0.2">
      <c r="A46" s="114"/>
      <c r="B46" s="345"/>
      <c r="C46" s="117" t="s">
        <v>263</v>
      </c>
      <c r="D46" s="118" t="s">
        <v>64</v>
      </c>
      <c r="E46" s="118"/>
      <c r="F46" s="138"/>
      <c r="G46" s="116" t="e">
        <f t="shared" si="12"/>
        <v>#DIV/0!</v>
      </c>
      <c r="H46" s="138"/>
      <c r="I46" s="138"/>
      <c r="J46" s="138"/>
      <c r="K46" s="112">
        <f t="shared" si="13"/>
        <v>0</v>
      </c>
      <c r="L46" s="138"/>
      <c r="M46" s="138"/>
      <c r="N46" s="112">
        <v>0</v>
      </c>
      <c r="O46" s="119" t="e">
        <f t="shared" si="14"/>
        <v>#DIV/0!</v>
      </c>
      <c r="P46" s="346"/>
    </row>
    <row r="47" spans="1:19" hidden="1" x14ac:dyDescent="0.2">
      <c r="A47" s="114"/>
      <c r="B47" s="345"/>
      <c r="C47" s="117" t="s">
        <v>290</v>
      </c>
      <c r="D47" s="118" t="s">
        <v>64</v>
      </c>
      <c r="E47" s="118"/>
      <c r="F47" s="138"/>
      <c r="G47" s="116" t="e">
        <f t="shared" si="12"/>
        <v>#DIV/0!</v>
      </c>
      <c r="H47" s="138"/>
      <c r="I47" s="138"/>
      <c r="J47" s="138"/>
      <c r="K47" s="112">
        <f t="shared" si="13"/>
        <v>0</v>
      </c>
      <c r="L47" s="138"/>
      <c r="M47" s="138"/>
      <c r="N47" s="112">
        <v>0</v>
      </c>
      <c r="O47" s="119" t="e">
        <f t="shared" si="14"/>
        <v>#DIV/0!</v>
      </c>
      <c r="P47" s="346"/>
    </row>
    <row r="48" spans="1:19" x14ac:dyDescent="0.2">
      <c r="A48" s="114">
        <v>441000251</v>
      </c>
      <c r="B48" s="345" t="s">
        <v>427</v>
      </c>
      <c r="C48" s="117" t="s">
        <v>428</v>
      </c>
      <c r="D48" s="118" t="s">
        <v>64</v>
      </c>
      <c r="E48" s="164">
        <v>3325991.72</v>
      </c>
      <c r="F48" s="112">
        <f>3207147.83-350000</f>
        <v>2857147.83</v>
      </c>
      <c r="G48" s="116">
        <f t="shared" si="12"/>
        <v>0.69542485511659657</v>
      </c>
      <c r="H48" s="112">
        <v>191048.58</v>
      </c>
      <c r="I48" s="112">
        <f>2121928.73+191048.58</f>
        <v>2312977.31</v>
      </c>
      <c r="J48" s="112">
        <v>831072.17</v>
      </c>
      <c r="K48" s="112">
        <f t="shared" si="13"/>
        <v>3688220</v>
      </c>
      <c r="L48" s="112">
        <v>175701.63</v>
      </c>
      <c r="M48" s="112">
        <v>0</v>
      </c>
      <c r="N48" s="112">
        <v>0</v>
      </c>
      <c r="O48" s="119">
        <f t="shared" si="14"/>
        <v>0</v>
      </c>
      <c r="P48" s="346"/>
      <c r="R48" s="346"/>
    </row>
    <row r="49" spans="1:16" s="23" customFormat="1" x14ac:dyDescent="0.2">
      <c r="A49" s="114">
        <v>441000261</v>
      </c>
      <c r="B49" s="345" t="s">
        <v>429</v>
      </c>
      <c r="C49" s="117" t="s">
        <v>430</v>
      </c>
      <c r="D49" s="118" t="s">
        <v>64</v>
      </c>
      <c r="E49" s="118"/>
      <c r="F49" s="112">
        <f>3207147.83-350000-817687.45</f>
        <v>2039460.3800000001</v>
      </c>
      <c r="G49" s="116" t="e">
        <f t="shared" si="12"/>
        <v>#DIV/0!</v>
      </c>
      <c r="H49" s="112">
        <v>0</v>
      </c>
      <c r="I49" s="112"/>
      <c r="J49" s="112">
        <v>600188.52</v>
      </c>
      <c r="K49" s="112">
        <f t="shared" si="13"/>
        <v>2639648.9000000004</v>
      </c>
      <c r="L49" s="112">
        <v>1034853.59</v>
      </c>
      <c r="M49" s="112">
        <f>240620.36+313953.56</f>
        <v>554573.91999999993</v>
      </c>
      <c r="N49" s="112">
        <f>240620.36+313953.56</f>
        <v>554573.91999999993</v>
      </c>
      <c r="O49" s="119">
        <f t="shared" si="14"/>
        <v>0.53589601984180191</v>
      </c>
      <c r="P49" s="346"/>
    </row>
    <row r="50" spans="1:16" x14ac:dyDescent="0.2">
      <c r="A50" s="109"/>
      <c r="B50" s="337"/>
      <c r="C50" s="117"/>
      <c r="D50" s="118"/>
      <c r="E50" s="118"/>
      <c r="F50" s="158"/>
      <c r="G50" s="159"/>
      <c r="H50" s="158"/>
      <c r="I50" s="158"/>
      <c r="J50" s="158"/>
      <c r="K50" s="112">
        <f t="shared" si="13"/>
        <v>0</v>
      </c>
      <c r="L50" s="112"/>
      <c r="M50" s="158"/>
      <c r="N50" s="158"/>
      <c r="O50" s="159"/>
    </row>
    <row r="51" spans="1:16" x14ac:dyDescent="0.2">
      <c r="A51" s="103"/>
      <c r="B51" s="336"/>
      <c r="C51" s="125" t="s">
        <v>208</v>
      </c>
      <c r="D51" s="108"/>
      <c r="E51" s="108"/>
      <c r="F51" s="161">
        <f t="shared" ref="F51:N51" si="15">F54+F62+F67+F91+F104+F120+F135</f>
        <v>4914185.5999999996</v>
      </c>
      <c r="G51" s="161" t="e">
        <f t="shared" si="15"/>
        <v>#REF!</v>
      </c>
      <c r="H51" s="161">
        <f t="shared" si="15"/>
        <v>44897.58</v>
      </c>
      <c r="I51" s="161">
        <f t="shared" si="15"/>
        <v>2522891.14</v>
      </c>
      <c r="J51" s="161">
        <f t="shared" si="15"/>
        <v>354012.00999999995</v>
      </c>
      <c r="K51" s="161">
        <f t="shared" si="15"/>
        <v>5268197.6099999994</v>
      </c>
      <c r="L51" s="161">
        <f t="shared" si="15"/>
        <v>20965300</v>
      </c>
      <c r="M51" s="161">
        <f t="shared" si="15"/>
        <v>0</v>
      </c>
      <c r="N51" s="161">
        <f t="shared" si="15"/>
        <v>0</v>
      </c>
      <c r="O51" s="313">
        <f>N51/L51</f>
        <v>0</v>
      </c>
    </row>
    <row r="52" spans="1:16" x14ac:dyDescent="0.2">
      <c r="A52" s="109"/>
      <c r="B52" s="337"/>
      <c r="C52" s="126"/>
      <c r="D52" s="115"/>
      <c r="E52" s="115"/>
      <c r="F52" s="112"/>
      <c r="G52" s="165"/>
      <c r="H52" s="112"/>
      <c r="I52" s="112"/>
      <c r="J52" s="112"/>
      <c r="K52" s="112">
        <f>F52+J52</f>
        <v>0</v>
      </c>
      <c r="L52" s="112"/>
      <c r="M52" s="112"/>
      <c r="N52" s="112"/>
      <c r="O52" s="119"/>
    </row>
    <row r="53" spans="1:16" x14ac:dyDescent="0.2">
      <c r="A53" s="103"/>
      <c r="B53" s="336"/>
      <c r="C53" s="107" t="s">
        <v>209</v>
      </c>
      <c r="D53" s="108"/>
      <c r="E53" s="108"/>
      <c r="F53" s="161">
        <f t="shared" ref="F53:N53" si="16">F54+F62+F67+F91+F104+F120+F135</f>
        <v>4914185.5999999996</v>
      </c>
      <c r="G53" s="161" t="e">
        <f t="shared" si="16"/>
        <v>#REF!</v>
      </c>
      <c r="H53" s="161">
        <f t="shared" si="16"/>
        <v>44897.58</v>
      </c>
      <c r="I53" s="161">
        <f t="shared" si="16"/>
        <v>2522891.14</v>
      </c>
      <c r="J53" s="161">
        <f t="shared" si="16"/>
        <v>354012.00999999995</v>
      </c>
      <c r="K53" s="161">
        <f t="shared" si="16"/>
        <v>5268197.6099999994</v>
      </c>
      <c r="L53" s="161">
        <f t="shared" si="16"/>
        <v>20965300</v>
      </c>
      <c r="M53" s="161">
        <f t="shared" si="16"/>
        <v>0</v>
      </c>
      <c r="N53" s="161">
        <f t="shared" si="16"/>
        <v>0</v>
      </c>
      <c r="O53" s="313">
        <f t="shared" ref="O53:O54" si="17">N53/L53</f>
        <v>0</v>
      </c>
    </row>
    <row r="54" spans="1:16" x14ac:dyDescent="0.2">
      <c r="A54" s="103"/>
      <c r="B54" s="336"/>
      <c r="C54" s="123" t="s">
        <v>210</v>
      </c>
      <c r="D54" s="108"/>
      <c r="E54" s="108"/>
      <c r="F54" s="161">
        <f>SUM(F55:F57)</f>
        <v>1800000</v>
      </c>
      <c r="G54" s="161" t="e">
        <f>SUM(G55:G57)</f>
        <v>#REF!</v>
      </c>
      <c r="H54" s="161">
        <f>SUM(H55:H57)</f>
        <v>0</v>
      </c>
      <c r="I54" s="161">
        <f>SUM(I55:I57)</f>
        <v>1418937.2</v>
      </c>
      <c r="J54" s="161">
        <f t="shared" ref="J54:K54" si="18">SUM(J55:J57)</f>
        <v>313247.21999999997</v>
      </c>
      <c r="K54" s="161">
        <f t="shared" si="18"/>
        <v>2113247.2199999997</v>
      </c>
      <c r="L54" s="161">
        <f>SUM(L55:L60)</f>
        <v>1300000</v>
      </c>
      <c r="M54" s="161">
        <f>SUM(M55:M57)</f>
        <v>0</v>
      </c>
      <c r="N54" s="161">
        <f>SUM(N55:N57)</f>
        <v>0</v>
      </c>
      <c r="O54" s="313">
        <f t="shared" si="17"/>
        <v>0</v>
      </c>
    </row>
    <row r="55" spans="1:16" hidden="1" x14ac:dyDescent="0.2">
      <c r="A55" s="109"/>
      <c r="B55" s="337"/>
      <c r="C55" s="121"/>
      <c r="D55" s="115"/>
      <c r="E55" s="115"/>
      <c r="F55" s="158"/>
      <c r="G55" s="165"/>
      <c r="H55" s="158"/>
      <c r="I55" s="158"/>
      <c r="J55" s="158"/>
      <c r="K55" s="112">
        <f>F55+J55</f>
        <v>0</v>
      </c>
      <c r="L55" s="112"/>
      <c r="M55" s="158"/>
      <c r="N55" s="158"/>
      <c r="O55" s="159"/>
    </row>
    <row r="56" spans="1:16" s="23" customFormat="1" x14ac:dyDescent="0.2">
      <c r="A56" s="114">
        <v>410000021</v>
      </c>
      <c r="B56" s="345" t="s">
        <v>431</v>
      </c>
      <c r="C56" s="117" t="s">
        <v>432</v>
      </c>
      <c r="D56" s="118" t="str">
        <f>D93</f>
        <v>internal</v>
      </c>
      <c r="E56" s="118"/>
      <c r="F56" s="112">
        <v>800000</v>
      </c>
      <c r="G56" s="119" t="e">
        <f>#REF!/#REF!</f>
        <v>#REF!</v>
      </c>
      <c r="H56" s="112">
        <v>0</v>
      </c>
      <c r="I56" s="112">
        <v>1013247.22</v>
      </c>
      <c r="J56" s="112">
        <f>I56-F56</f>
        <v>213247.21999999997</v>
      </c>
      <c r="K56" s="112">
        <f>F56+J56</f>
        <v>1013247.22</v>
      </c>
      <c r="L56" s="112">
        <v>500000</v>
      </c>
      <c r="M56" s="112">
        <v>0</v>
      </c>
      <c r="N56" s="112">
        <v>0</v>
      </c>
      <c r="O56" s="119">
        <f t="shared" ref="O56:O60" si="19">N56/L56</f>
        <v>0</v>
      </c>
    </row>
    <row r="57" spans="1:16" s="23" customFormat="1" hidden="1" x14ac:dyDescent="0.2">
      <c r="A57" s="114">
        <v>461000051</v>
      </c>
      <c r="B57" s="345"/>
      <c r="C57" s="117" t="s">
        <v>291</v>
      </c>
      <c r="D57" s="118" t="s">
        <v>433</v>
      </c>
      <c r="E57" s="118"/>
      <c r="F57" s="112">
        <f>1000000</f>
        <v>1000000</v>
      </c>
      <c r="G57" s="119"/>
      <c r="H57" s="112">
        <v>0</v>
      </c>
      <c r="I57" s="112">
        <v>405689.98</v>
      </c>
      <c r="J57" s="112">
        <v>100000</v>
      </c>
      <c r="K57" s="112">
        <f>F57+J57</f>
        <v>1100000</v>
      </c>
      <c r="L57" s="112"/>
      <c r="M57" s="112">
        <v>0</v>
      </c>
      <c r="N57" s="112">
        <v>0</v>
      </c>
      <c r="O57" s="119" t="e">
        <f t="shared" si="19"/>
        <v>#DIV/0!</v>
      </c>
    </row>
    <row r="58" spans="1:16" s="23" customFormat="1" hidden="1" x14ac:dyDescent="0.2">
      <c r="A58" s="348">
        <v>422500101</v>
      </c>
      <c r="B58" s="349"/>
      <c r="C58" s="117" t="s">
        <v>434</v>
      </c>
      <c r="D58" s="118" t="str">
        <f>D95</f>
        <v>internal</v>
      </c>
      <c r="E58" s="118"/>
      <c r="F58" s="112"/>
      <c r="G58" s="119"/>
      <c r="H58" s="112"/>
      <c r="I58" s="112"/>
      <c r="J58" s="112"/>
      <c r="K58" s="112"/>
      <c r="L58" s="112">
        <v>0</v>
      </c>
      <c r="M58" s="112"/>
      <c r="N58" s="112"/>
      <c r="O58" s="119" t="e">
        <f t="shared" si="19"/>
        <v>#DIV/0!</v>
      </c>
    </row>
    <row r="59" spans="1:16" s="23" customFormat="1" hidden="1" x14ac:dyDescent="0.2">
      <c r="A59" s="348">
        <v>421000121</v>
      </c>
      <c r="B59" s="349"/>
      <c r="C59" s="117" t="s">
        <v>435</v>
      </c>
      <c r="D59" s="118" t="str">
        <f t="shared" ref="D59:D60" si="20">D96</f>
        <v>internal</v>
      </c>
      <c r="E59" s="118"/>
      <c r="F59" s="112"/>
      <c r="G59" s="119"/>
      <c r="H59" s="112"/>
      <c r="I59" s="112"/>
      <c r="J59" s="112"/>
      <c r="K59" s="112"/>
      <c r="L59" s="112">
        <v>0</v>
      </c>
      <c r="M59" s="112"/>
      <c r="N59" s="112"/>
      <c r="O59" s="119" t="e">
        <f t="shared" si="19"/>
        <v>#DIV/0!</v>
      </c>
    </row>
    <row r="60" spans="1:16" s="23" customFormat="1" x14ac:dyDescent="0.2">
      <c r="A60" s="348">
        <v>44000061</v>
      </c>
      <c r="B60" s="349" t="s">
        <v>436</v>
      </c>
      <c r="C60" s="117" t="s">
        <v>437</v>
      </c>
      <c r="D60" s="118" t="str">
        <f t="shared" si="20"/>
        <v>internal</v>
      </c>
      <c r="E60" s="118"/>
      <c r="F60" s="112"/>
      <c r="G60" s="119"/>
      <c r="H60" s="112"/>
      <c r="I60" s="112"/>
      <c r="J60" s="112"/>
      <c r="K60" s="112"/>
      <c r="L60" s="112">
        <f>1200000-400000</f>
        <v>800000</v>
      </c>
      <c r="M60" s="112"/>
      <c r="N60" s="112">
        <v>0</v>
      </c>
      <c r="O60" s="119">
        <f t="shared" si="19"/>
        <v>0</v>
      </c>
    </row>
    <row r="61" spans="1:16" s="23" customFormat="1" hidden="1" x14ac:dyDescent="0.2">
      <c r="A61" s="114"/>
      <c r="B61" s="345"/>
      <c r="C61" s="117"/>
      <c r="D61" s="118"/>
      <c r="E61" s="118"/>
      <c r="F61" s="112"/>
      <c r="G61" s="119"/>
      <c r="H61" s="112"/>
      <c r="I61" s="112"/>
      <c r="J61" s="112"/>
      <c r="K61" s="112">
        <f>F61+J61</f>
        <v>0</v>
      </c>
      <c r="L61" s="112"/>
      <c r="M61" s="112"/>
      <c r="N61" s="112"/>
      <c r="O61" s="119"/>
    </row>
    <row r="62" spans="1:16" x14ac:dyDescent="0.2">
      <c r="A62" s="103"/>
      <c r="B62" s="336"/>
      <c r="C62" s="123" t="s">
        <v>211</v>
      </c>
      <c r="D62" s="108"/>
      <c r="E62" s="108"/>
      <c r="F62" s="161">
        <f>SUM(F63:F64)</f>
        <v>218000</v>
      </c>
      <c r="G62" s="161">
        <f>SUM(G63:G64)</f>
        <v>0</v>
      </c>
      <c r="H62" s="161">
        <f>SUM(H63:H64)</f>
        <v>0</v>
      </c>
      <c r="I62" s="161">
        <f>SUM(I63:I64)</f>
        <v>169146.8</v>
      </c>
      <c r="J62" s="161">
        <f>SUM(J63:J65)</f>
        <v>-38803.199999999997</v>
      </c>
      <c r="K62" s="161">
        <f>SUM(K63:K64)</f>
        <v>179196.79999999999</v>
      </c>
      <c r="L62" s="161">
        <f>SUM(L63:L66)</f>
        <v>350000</v>
      </c>
      <c r="M62" s="161">
        <f>SUM(M63:M64)</f>
        <v>0</v>
      </c>
      <c r="N62" s="161">
        <f>SUM(N63:N64)</f>
        <v>0</v>
      </c>
      <c r="O62" s="313">
        <f t="shared" ref="O62" si="21">N62/L62</f>
        <v>0</v>
      </c>
    </row>
    <row r="63" spans="1:16" s="356" customFormat="1" hidden="1" x14ac:dyDescent="0.2">
      <c r="A63" s="350">
        <v>440000021</v>
      </c>
      <c r="B63" s="351"/>
      <c r="C63" s="352" t="s">
        <v>292</v>
      </c>
      <c r="D63" s="353" t="s">
        <v>433</v>
      </c>
      <c r="E63" s="353"/>
      <c r="F63" s="354">
        <v>68000</v>
      </c>
      <c r="G63" s="355"/>
      <c r="H63" s="354">
        <v>0</v>
      </c>
      <c r="I63" s="354">
        <v>57950</v>
      </c>
      <c r="J63" s="354"/>
      <c r="K63" s="354">
        <f>F63+J63</f>
        <v>68000</v>
      </c>
      <c r="L63" s="354"/>
      <c r="M63" s="354">
        <v>0</v>
      </c>
      <c r="N63" s="354">
        <v>0</v>
      </c>
      <c r="O63" s="355">
        <f>I63/F63</f>
        <v>0.85220588235294115</v>
      </c>
    </row>
    <row r="64" spans="1:16" s="23" customFormat="1" hidden="1" x14ac:dyDescent="0.2">
      <c r="A64" s="114">
        <v>490000541</v>
      </c>
      <c r="B64" s="345"/>
      <c r="C64" s="117" t="s">
        <v>438</v>
      </c>
      <c r="D64" s="353" t="s">
        <v>433</v>
      </c>
      <c r="E64" s="118"/>
      <c r="F64" s="112">
        <v>150000</v>
      </c>
      <c r="G64" s="119"/>
      <c r="H64" s="112">
        <v>0</v>
      </c>
      <c r="I64" s="112">
        <v>111196.8</v>
      </c>
      <c r="J64" s="112">
        <v>-38803.199999999997</v>
      </c>
      <c r="K64" s="112">
        <f>F64+J64</f>
        <v>111196.8</v>
      </c>
      <c r="L64" s="112"/>
      <c r="M64" s="112">
        <v>0</v>
      </c>
      <c r="N64" s="112">
        <v>0</v>
      </c>
      <c r="O64" s="119">
        <f>I64/F64</f>
        <v>0.74131199999999997</v>
      </c>
    </row>
    <row r="65" spans="1:15" s="23" customFormat="1" x14ac:dyDescent="0.2">
      <c r="A65" s="348">
        <v>440000091</v>
      </c>
      <c r="B65" s="349" t="s">
        <v>439</v>
      </c>
      <c r="C65" s="117" t="s">
        <v>440</v>
      </c>
      <c r="D65" s="353" t="s">
        <v>433</v>
      </c>
      <c r="E65" s="118"/>
      <c r="F65" s="112"/>
      <c r="G65" s="119"/>
      <c r="H65" s="112"/>
      <c r="I65" s="112"/>
      <c r="J65" s="112"/>
      <c r="K65" s="112">
        <f>F65+J65</f>
        <v>0</v>
      </c>
      <c r="L65" s="112">
        <v>50000</v>
      </c>
      <c r="M65" s="112"/>
      <c r="N65" s="112">
        <v>0</v>
      </c>
      <c r="O65" s="119">
        <f t="shared" ref="O65:O91" si="22">N65/L65</f>
        <v>0</v>
      </c>
    </row>
    <row r="66" spans="1:15" s="23" customFormat="1" x14ac:dyDescent="0.2">
      <c r="A66" s="348">
        <v>441000281</v>
      </c>
      <c r="B66" s="349" t="s">
        <v>441</v>
      </c>
      <c r="C66" s="117" t="s">
        <v>442</v>
      </c>
      <c r="D66" s="353" t="s">
        <v>433</v>
      </c>
      <c r="E66" s="118"/>
      <c r="F66" s="112"/>
      <c r="G66" s="119"/>
      <c r="H66" s="112"/>
      <c r="I66" s="112"/>
      <c r="J66" s="112"/>
      <c r="K66" s="112">
        <f>F66+J66</f>
        <v>0</v>
      </c>
      <c r="L66" s="112">
        <v>300000</v>
      </c>
      <c r="M66" s="112"/>
      <c r="N66" s="112">
        <v>0</v>
      </c>
      <c r="O66" s="119">
        <f t="shared" si="22"/>
        <v>0</v>
      </c>
    </row>
    <row r="67" spans="1:15" x14ac:dyDescent="0.2">
      <c r="A67" s="103"/>
      <c r="B67" s="336"/>
      <c r="C67" s="123" t="s">
        <v>212</v>
      </c>
      <c r="D67" s="108"/>
      <c r="E67" s="108"/>
      <c r="F67" s="166">
        <f>SUM(F68+F73+F74+F76+F75+F76+F86)</f>
        <v>1250000</v>
      </c>
      <c r="G67" s="166" t="e">
        <f t="shared" ref="G67:K67" si="23">SUM(G68+G73+G74+G76+G75+G76+G86)</f>
        <v>#REF!</v>
      </c>
      <c r="H67" s="166">
        <f t="shared" si="23"/>
        <v>6131.58</v>
      </c>
      <c r="I67" s="166">
        <f t="shared" si="23"/>
        <v>487960.28</v>
      </c>
      <c r="J67" s="166">
        <f>SUM(J68+J73+J74+J76+J75+J76+J86)</f>
        <v>80000</v>
      </c>
      <c r="K67" s="166">
        <f t="shared" si="23"/>
        <v>1330000</v>
      </c>
      <c r="L67" s="166">
        <f>SUM(L68:L90)</f>
        <v>1884500</v>
      </c>
      <c r="M67" s="166">
        <f t="shared" ref="M67:N67" si="24">SUM(M68+M73+M74+M76+M75+M76+M86)</f>
        <v>0</v>
      </c>
      <c r="N67" s="166">
        <f t="shared" si="24"/>
        <v>0</v>
      </c>
      <c r="O67" s="313">
        <f t="shared" si="22"/>
        <v>0</v>
      </c>
    </row>
    <row r="68" spans="1:15" s="23" customFormat="1" x14ac:dyDescent="0.2">
      <c r="A68" s="114">
        <v>421000031</v>
      </c>
      <c r="B68" s="345"/>
      <c r="C68" s="117" t="s">
        <v>213</v>
      </c>
      <c r="D68" s="353" t="s">
        <v>433</v>
      </c>
      <c r="E68" s="118"/>
      <c r="F68" s="112">
        <v>1000000</v>
      </c>
      <c r="G68" s="119" t="e">
        <f>#REF!/#REF!</f>
        <v>#REF!</v>
      </c>
      <c r="H68" s="112">
        <v>6131.58</v>
      </c>
      <c r="I68" s="112">
        <f>481828.7+6131.58</f>
        <v>487960.28</v>
      </c>
      <c r="J68" s="112">
        <v>80000</v>
      </c>
      <c r="K68" s="112">
        <f t="shared" ref="K68:K86" si="25">F68+J68</f>
        <v>1080000</v>
      </c>
      <c r="L68" s="112">
        <f>53000+200000+30000</f>
        <v>283000</v>
      </c>
      <c r="M68" s="112">
        <v>0</v>
      </c>
      <c r="N68" s="112">
        <v>0</v>
      </c>
      <c r="O68" s="119">
        <f t="shared" si="22"/>
        <v>0</v>
      </c>
    </row>
    <row r="69" spans="1:15" s="23" customFormat="1" x14ac:dyDescent="0.2">
      <c r="A69" s="114"/>
      <c r="B69" s="345" t="s">
        <v>443</v>
      </c>
      <c r="C69" s="117" t="s">
        <v>444</v>
      </c>
      <c r="D69" s="353"/>
      <c r="E69" s="118"/>
      <c r="F69" s="112"/>
      <c r="G69" s="119"/>
      <c r="H69" s="112"/>
      <c r="I69" s="112"/>
      <c r="J69" s="112"/>
      <c r="K69" s="112"/>
      <c r="L69" s="112">
        <v>0</v>
      </c>
      <c r="M69" s="112">
        <v>0</v>
      </c>
      <c r="N69" s="112"/>
      <c r="O69" s="119"/>
    </row>
    <row r="70" spans="1:15" s="23" customFormat="1" x14ac:dyDescent="0.2">
      <c r="A70" s="114"/>
      <c r="B70" s="345" t="s">
        <v>445</v>
      </c>
      <c r="C70" s="117"/>
      <c r="D70" s="353"/>
      <c r="E70" s="118"/>
      <c r="F70" s="112"/>
      <c r="G70" s="119"/>
      <c r="H70" s="112"/>
      <c r="I70" s="112"/>
      <c r="J70" s="112"/>
      <c r="K70" s="112"/>
      <c r="L70" s="112"/>
      <c r="M70" s="112"/>
      <c r="N70" s="112"/>
      <c r="O70" s="119"/>
    </row>
    <row r="71" spans="1:15" s="23" customFormat="1" hidden="1" x14ac:dyDescent="0.2">
      <c r="A71" s="114"/>
      <c r="B71" s="345"/>
      <c r="C71" s="117"/>
      <c r="D71" s="353"/>
      <c r="E71" s="118"/>
      <c r="F71" s="112"/>
      <c r="G71" s="119"/>
      <c r="H71" s="112"/>
      <c r="I71" s="112"/>
      <c r="J71" s="112"/>
      <c r="K71" s="112"/>
      <c r="L71" s="112"/>
      <c r="M71" s="112"/>
      <c r="N71" s="112"/>
      <c r="O71" s="119"/>
    </row>
    <row r="72" spans="1:15" s="23" customFormat="1" hidden="1" x14ac:dyDescent="0.2">
      <c r="A72" s="114"/>
      <c r="B72" s="345"/>
      <c r="C72" s="117"/>
      <c r="D72" s="353"/>
      <c r="E72" s="118"/>
      <c r="F72" s="112"/>
      <c r="G72" s="119"/>
      <c r="H72" s="112"/>
      <c r="I72" s="112"/>
      <c r="J72" s="112"/>
      <c r="K72" s="112"/>
      <c r="L72" s="112"/>
      <c r="M72" s="112"/>
      <c r="N72" s="112"/>
      <c r="O72" s="119"/>
    </row>
    <row r="73" spans="1:15" s="23" customFormat="1" hidden="1" x14ac:dyDescent="0.2">
      <c r="A73" s="114">
        <v>490000181</v>
      </c>
      <c r="B73" s="345"/>
      <c r="C73" s="117" t="s">
        <v>214</v>
      </c>
      <c r="D73" s="353" t="s">
        <v>433</v>
      </c>
      <c r="E73" s="118"/>
      <c r="F73" s="112">
        <v>0</v>
      </c>
      <c r="G73" s="119" t="e">
        <f>#REF!/#REF!</f>
        <v>#REF!</v>
      </c>
      <c r="H73" s="112"/>
      <c r="I73" s="112"/>
      <c r="J73" s="112"/>
      <c r="K73" s="112">
        <f t="shared" si="25"/>
        <v>0</v>
      </c>
      <c r="L73" s="112"/>
      <c r="M73" s="112"/>
      <c r="N73" s="112"/>
      <c r="O73" s="119" t="e">
        <f t="shared" si="22"/>
        <v>#DIV/0!</v>
      </c>
    </row>
    <row r="74" spans="1:15" s="23" customFormat="1" hidden="1" x14ac:dyDescent="0.2">
      <c r="A74" s="114">
        <v>420100021</v>
      </c>
      <c r="B74" s="345"/>
      <c r="C74" s="117" t="s">
        <v>215</v>
      </c>
      <c r="D74" s="353" t="s">
        <v>433</v>
      </c>
      <c r="E74" s="118"/>
      <c r="F74" s="112">
        <v>0</v>
      </c>
      <c r="G74" s="119" t="e">
        <f>#REF!/#REF!</f>
        <v>#REF!</v>
      </c>
      <c r="H74" s="112"/>
      <c r="I74" s="112"/>
      <c r="J74" s="112"/>
      <c r="K74" s="112">
        <f t="shared" si="25"/>
        <v>0</v>
      </c>
      <c r="L74" s="112"/>
      <c r="M74" s="112"/>
      <c r="N74" s="112"/>
      <c r="O74" s="119" t="e">
        <f t="shared" si="22"/>
        <v>#DIV/0!</v>
      </c>
    </row>
    <row r="75" spans="1:15" s="23" customFormat="1" hidden="1" x14ac:dyDescent="0.2">
      <c r="A75" s="114">
        <v>441000081</v>
      </c>
      <c r="B75" s="345"/>
      <c r="C75" s="117" t="s">
        <v>216</v>
      </c>
      <c r="D75" s="353" t="s">
        <v>433</v>
      </c>
      <c r="E75" s="118"/>
      <c r="F75" s="112">
        <v>0</v>
      </c>
      <c r="G75" s="119" t="e">
        <f>#REF!/#REF!</f>
        <v>#REF!</v>
      </c>
      <c r="H75" s="112"/>
      <c r="I75" s="112"/>
      <c r="J75" s="112"/>
      <c r="K75" s="112">
        <f t="shared" si="25"/>
        <v>0</v>
      </c>
      <c r="L75" s="112"/>
      <c r="M75" s="112"/>
      <c r="N75" s="112"/>
      <c r="O75" s="119" t="e">
        <f t="shared" si="22"/>
        <v>#DIV/0!</v>
      </c>
    </row>
    <row r="76" spans="1:15" s="23" customFormat="1" x14ac:dyDescent="0.2">
      <c r="A76" s="114">
        <v>441000211</v>
      </c>
      <c r="B76" s="345" t="s">
        <v>446</v>
      </c>
      <c r="C76" s="117" t="s">
        <v>217</v>
      </c>
      <c r="D76" s="353" t="s">
        <v>433</v>
      </c>
      <c r="E76" s="118"/>
      <c r="F76" s="112">
        <v>0</v>
      </c>
      <c r="G76" s="119" t="e">
        <f>#REF!/#REF!</f>
        <v>#REF!</v>
      </c>
      <c r="H76" s="112"/>
      <c r="I76" s="112"/>
      <c r="J76" s="112"/>
      <c r="K76" s="112">
        <f t="shared" si="25"/>
        <v>0</v>
      </c>
      <c r="L76" s="112">
        <f>30000+8000</f>
        <v>38000</v>
      </c>
      <c r="M76" s="112">
        <v>0</v>
      </c>
      <c r="N76" s="112">
        <v>0</v>
      </c>
      <c r="O76" s="119">
        <f t="shared" si="22"/>
        <v>0</v>
      </c>
    </row>
    <row r="77" spans="1:15" s="23" customFormat="1" hidden="1" x14ac:dyDescent="0.2">
      <c r="A77" s="114">
        <v>4410000271</v>
      </c>
      <c r="B77" s="345"/>
      <c r="C77" s="117" t="s">
        <v>293</v>
      </c>
      <c r="D77" s="353" t="s">
        <v>433</v>
      </c>
      <c r="E77" s="118"/>
      <c r="F77" s="112">
        <v>0</v>
      </c>
      <c r="G77" s="119"/>
      <c r="H77" s="112"/>
      <c r="I77" s="112"/>
      <c r="J77" s="112"/>
      <c r="K77" s="112">
        <f t="shared" si="25"/>
        <v>0</v>
      </c>
      <c r="L77" s="112"/>
      <c r="M77" s="112">
        <v>0</v>
      </c>
      <c r="N77" s="112">
        <v>0</v>
      </c>
      <c r="O77" s="119" t="e">
        <f t="shared" si="22"/>
        <v>#DIV/0!</v>
      </c>
    </row>
    <row r="78" spans="1:15" s="23" customFormat="1" x14ac:dyDescent="0.2">
      <c r="A78" s="348">
        <v>421000161</v>
      </c>
      <c r="B78" s="349" t="s">
        <v>447</v>
      </c>
      <c r="C78" s="117" t="s">
        <v>448</v>
      </c>
      <c r="D78" s="353" t="s">
        <v>433</v>
      </c>
      <c r="E78" s="118"/>
      <c r="F78" s="112"/>
      <c r="G78" s="119"/>
      <c r="H78" s="112"/>
      <c r="I78" s="112"/>
      <c r="J78" s="112"/>
      <c r="K78" s="112"/>
      <c r="L78" s="112">
        <v>8500</v>
      </c>
      <c r="M78" s="112">
        <v>0</v>
      </c>
      <c r="N78" s="112">
        <v>0</v>
      </c>
      <c r="O78" s="119">
        <f t="shared" si="22"/>
        <v>0</v>
      </c>
    </row>
    <row r="79" spans="1:15" s="23" customFormat="1" x14ac:dyDescent="0.2">
      <c r="A79" s="348">
        <v>421000171</v>
      </c>
      <c r="B79" s="349" t="s">
        <v>449</v>
      </c>
      <c r="C79" s="117" t="s">
        <v>450</v>
      </c>
      <c r="D79" s="353" t="s">
        <v>433</v>
      </c>
      <c r="E79" s="118"/>
      <c r="F79" s="112"/>
      <c r="G79" s="119"/>
      <c r="H79" s="112"/>
      <c r="I79" s="112"/>
      <c r="J79" s="112"/>
      <c r="K79" s="112"/>
      <c r="L79" s="112">
        <v>20000</v>
      </c>
      <c r="M79" s="112">
        <v>0</v>
      </c>
      <c r="N79" s="112">
        <v>0</v>
      </c>
      <c r="O79" s="119">
        <f t="shared" si="22"/>
        <v>0</v>
      </c>
    </row>
    <row r="80" spans="1:15" s="23" customFormat="1" x14ac:dyDescent="0.2">
      <c r="A80" s="348">
        <v>421000181</v>
      </c>
      <c r="B80" s="349" t="s">
        <v>451</v>
      </c>
      <c r="C80" s="117" t="s">
        <v>452</v>
      </c>
      <c r="D80" s="353" t="s">
        <v>433</v>
      </c>
      <c r="E80" s="118"/>
      <c r="F80" s="112"/>
      <c r="G80" s="119"/>
      <c r="H80" s="112"/>
      <c r="I80" s="112"/>
      <c r="J80" s="112"/>
      <c r="K80" s="112"/>
      <c r="L80" s="112">
        <v>250000</v>
      </c>
      <c r="M80" s="112">
        <v>0</v>
      </c>
      <c r="N80" s="112">
        <v>0</v>
      </c>
      <c r="O80" s="119">
        <f t="shared" si="22"/>
        <v>0</v>
      </c>
    </row>
    <row r="81" spans="1:15" s="23" customFormat="1" x14ac:dyDescent="0.2">
      <c r="A81" s="348">
        <v>421000191</v>
      </c>
      <c r="B81" s="349" t="s">
        <v>453</v>
      </c>
      <c r="C81" s="117" t="s">
        <v>454</v>
      </c>
      <c r="D81" s="353" t="s">
        <v>433</v>
      </c>
      <c r="E81" s="118"/>
      <c r="F81" s="112"/>
      <c r="G81" s="119"/>
      <c r="H81" s="112"/>
      <c r="I81" s="112"/>
      <c r="J81" s="112"/>
      <c r="K81" s="112"/>
      <c r="L81" s="112">
        <v>265000</v>
      </c>
      <c r="M81" s="112">
        <v>0</v>
      </c>
      <c r="N81" s="112">
        <v>0</v>
      </c>
      <c r="O81" s="119">
        <f t="shared" si="22"/>
        <v>0</v>
      </c>
    </row>
    <row r="82" spans="1:15" s="23" customFormat="1" x14ac:dyDescent="0.2">
      <c r="A82" s="348">
        <v>421000211</v>
      </c>
      <c r="B82" s="349" t="s">
        <v>455</v>
      </c>
      <c r="C82" s="117" t="s">
        <v>456</v>
      </c>
      <c r="D82" s="353" t="s">
        <v>433</v>
      </c>
      <c r="E82" s="118"/>
      <c r="F82" s="112"/>
      <c r="G82" s="119"/>
      <c r="H82" s="112"/>
      <c r="I82" s="112"/>
      <c r="J82" s="112"/>
      <c r="K82" s="112"/>
      <c r="L82" s="112">
        <v>135000</v>
      </c>
      <c r="M82" s="112">
        <v>0</v>
      </c>
      <c r="N82" s="112">
        <v>0</v>
      </c>
      <c r="O82" s="119">
        <f t="shared" si="22"/>
        <v>0</v>
      </c>
    </row>
    <row r="83" spans="1:15" s="23" customFormat="1" x14ac:dyDescent="0.2">
      <c r="A83" s="348">
        <v>421000221</v>
      </c>
      <c r="B83" s="349" t="s">
        <v>457</v>
      </c>
      <c r="C83" s="117" t="s">
        <v>458</v>
      </c>
      <c r="D83" s="353" t="s">
        <v>433</v>
      </c>
      <c r="E83" s="118"/>
      <c r="F83" s="112"/>
      <c r="G83" s="119"/>
      <c r="H83" s="112"/>
      <c r="I83" s="112"/>
      <c r="J83" s="112"/>
      <c r="K83" s="112"/>
      <c r="L83" s="112">
        <v>100000</v>
      </c>
      <c r="M83" s="112">
        <v>0</v>
      </c>
      <c r="N83" s="112">
        <v>0</v>
      </c>
      <c r="O83" s="119">
        <f t="shared" si="22"/>
        <v>0</v>
      </c>
    </row>
    <row r="84" spans="1:15" s="23" customFormat="1" x14ac:dyDescent="0.2">
      <c r="A84" s="348">
        <v>421000231</v>
      </c>
      <c r="B84" s="349" t="s">
        <v>459</v>
      </c>
      <c r="C84" s="117" t="s">
        <v>460</v>
      </c>
      <c r="D84" s="353" t="s">
        <v>433</v>
      </c>
      <c r="E84" s="118"/>
      <c r="F84" s="112"/>
      <c r="G84" s="119"/>
      <c r="H84" s="112"/>
      <c r="I84" s="112"/>
      <c r="J84" s="112"/>
      <c r="K84" s="112"/>
      <c r="L84" s="112">
        <v>100000</v>
      </c>
      <c r="M84" s="112">
        <v>0</v>
      </c>
      <c r="N84" s="112">
        <v>0</v>
      </c>
      <c r="O84" s="119">
        <f t="shared" si="22"/>
        <v>0</v>
      </c>
    </row>
    <row r="85" spans="1:15" s="23" customFormat="1" x14ac:dyDescent="0.2">
      <c r="A85" s="114">
        <v>440000121</v>
      </c>
      <c r="B85" s="345" t="s">
        <v>461</v>
      </c>
      <c r="C85" s="117" t="s">
        <v>462</v>
      </c>
      <c r="D85" s="353" t="s">
        <v>433</v>
      </c>
      <c r="E85" s="118"/>
      <c r="F85" s="112"/>
      <c r="G85" s="119"/>
      <c r="H85" s="112"/>
      <c r="I85" s="112"/>
      <c r="J85" s="112"/>
      <c r="K85" s="112"/>
      <c r="L85" s="112">
        <v>170000</v>
      </c>
      <c r="M85" s="112">
        <v>0</v>
      </c>
      <c r="N85" s="112">
        <v>0</v>
      </c>
      <c r="O85" s="119">
        <f t="shared" si="22"/>
        <v>0</v>
      </c>
    </row>
    <row r="86" spans="1:15" x14ac:dyDescent="0.2">
      <c r="A86" s="109">
        <v>441000271</v>
      </c>
      <c r="B86" s="337" t="s">
        <v>463</v>
      </c>
      <c r="C86" s="128" t="s">
        <v>294</v>
      </c>
      <c r="D86" s="353" t="s">
        <v>433</v>
      </c>
      <c r="E86" s="115"/>
      <c r="F86" s="158">
        <v>250000</v>
      </c>
      <c r="G86" s="165"/>
      <c r="H86" s="158"/>
      <c r="I86" s="158"/>
      <c r="J86" s="158"/>
      <c r="K86" s="112">
        <f t="shared" si="25"/>
        <v>250000</v>
      </c>
      <c r="L86" s="112">
        <v>100000</v>
      </c>
      <c r="M86" s="112">
        <v>0</v>
      </c>
      <c r="N86" s="112">
        <v>0</v>
      </c>
      <c r="O86" s="119">
        <f t="shared" si="22"/>
        <v>0</v>
      </c>
    </row>
    <row r="87" spans="1:15" x14ac:dyDescent="0.2">
      <c r="A87" s="109">
        <v>461000061</v>
      </c>
      <c r="B87" s="337" t="s">
        <v>464</v>
      </c>
      <c r="C87" s="128" t="s">
        <v>465</v>
      </c>
      <c r="D87" s="353"/>
      <c r="E87" s="115"/>
      <c r="F87" s="158"/>
      <c r="G87" s="165"/>
      <c r="H87" s="158"/>
      <c r="I87" s="158"/>
      <c r="J87" s="158"/>
      <c r="K87" s="112"/>
      <c r="L87" s="112">
        <v>60000</v>
      </c>
      <c r="M87" s="112">
        <v>0</v>
      </c>
      <c r="N87" s="112">
        <v>0</v>
      </c>
      <c r="O87" s="119">
        <f t="shared" si="22"/>
        <v>0</v>
      </c>
    </row>
    <row r="88" spans="1:15" x14ac:dyDescent="0.2">
      <c r="A88" s="109">
        <v>421000311</v>
      </c>
      <c r="B88" s="337" t="s">
        <v>466</v>
      </c>
      <c r="C88" s="128" t="s">
        <v>467</v>
      </c>
      <c r="D88" s="353"/>
      <c r="E88" s="115"/>
      <c r="F88" s="158"/>
      <c r="G88" s="165"/>
      <c r="H88" s="158"/>
      <c r="I88" s="158"/>
      <c r="J88" s="158"/>
      <c r="K88" s="112"/>
      <c r="L88" s="112">
        <v>270000</v>
      </c>
      <c r="M88" s="112">
        <v>0</v>
      </c>
      <c r="N88" s="112">
        <v>0</v>
      </c>
      <c r="O88" s="119">
        <f t="shared" si="22"/>
        <v>0</v>
      </c>
    </row>
    <row r="89" spans="1:15" hidden="1" x14ac:dyDescent="0.2">
      <c r="A89" s="109"/>
      <c r="B89" s="337"/>
      <c r="C89" s="128"/>
      <c r="D89" s="353"/>
      <c r="E89" s="115"/>
      <c r="F89" s="158"/>
      <c r="G89" s="165"/>
      <c r="H89" s="158"/>
      <c r="I89" s="158"/>
      <c r="J89" s="158"/>
      <c r="K89" s="112"/>
      <c r="L89" s="112"/>
      <c r="M89" s="112">
        <v>0</v>
      </c>
      <c r="N89" s="112">
        <v>0</v>
      </c>
      <c r="O89" s="119" t="e">
        <f t="shared" si="22"/>
        <v>#DIV/0!</v>
      </c>
    </row>
    <row r="90" spans="1:15" x14ac:dyDescent="0.2">
      <c r="A90" s="109"/>
      <c r="B90" s="337" t="s">
        <v>468</v>
      </c>
      <c r="C90" s="127" t="s">
        <v>469</v>
      </c>
      <c r="D90" s="115"/>
      <c r="E90" s="115"/>
      <c r="F90" s="158"/>
      <c r="G90" s="165"/>
      <c r="H90" s="158"/>
      <c r="I90" s="158"/>
      <c r="J90" s="158"/>
      <c r="K90" s="112"/>
      <c r="L90" s="112">
        <v>85000</v>
      </c>
      <c r="M90" s="112">
        <v>0</v>
      </c>
      <c r="N90" s="112">
        <v>0</v>
      </c>
      <c r="O90" s="119">
        <f t="shared" si="22"/>
        <v>0</v>
      </c>
    </row>
    <row r="91" spans="1:15" x14ac:dyDescent="0.2">
      <c r="A91" s="103"/>
      <c r="B91" s="336"/>
      <c r="C91" s="123" t="s">
        <v>218</v>
      </c>
      <c r="D91" s="108"/>
      <c r="E91" s="108"/>
      <c r="F91" s="161">
        <f>SUM(F92:F98)</f>
        <v>350000</v>
      </c>
      <c r="G91" s="161" t="e">
        <f t="shared" ref="G91:K91" si="26">SUM(G92:G98)</f>
        <v>#REF!</v>
      </c>
      <c r="H91" s="161">
        <f t="shared" si="26"/>
        <v>0</v>
      </c>
      <c r="I91" s="161">
        <f t="shared" si="26"/>
        <v>122400.86</v>
      </c>
      <c r="J91" s="161">
        <f t="shared" si="26"/>
        <v>0</v>
      </c>
      <c r="K91" s="161">
        <f t="shared" si="26"/>
        <v>350000</v>
      </c>
      <c r="L91" s="161">
        <f>SUM(L95:L102)</f>
        <v>460800</v>
      </c>
      <c r="M91" s="161">
        <f t="shared" ref="M91:N91" si="27">SUM(M92:M98)</f>
        <v>0</v>
      </c>
      <c r="N91" s="161">
        <f t="shared" si="27"/>
        <v>0</v>
      </c>
      <c r="O91" s="313">
        <f t="shared" si="22"/>
        <v>0</v>
      </c>
    </row>
    <row r="92" spans="1:15" s="23" customFormat="1" hidden="1" x14ac:dyDescent="0.2">
      <c r="A92" s="114">
        <v>421000041</v>
      </c>
      <c r="B92" s="345"/>
      <c r="C92" s="117" t="s">
        <v>213</v>
      </c>
      <c r="D92" s="118" t="str">
        <f>D117</f>
        <v>internal</v>
      </c>
      <c r="E92" s="118"/>
      <c r="F92" s="112"/>
      <c r="G92" s="119" t="e">
        <f>#REF!/#REF!</f>
        <v>#REF!</v>
      </c>
      <c r="H92" s="112"/>
      <c r="I92" s="112"/>
      <c r="J92" s="112"/>
      <c r="K92" s="112">
        <f t="shared" ref="K92:K103" si="28">F92+J92</f>
        <v>0</v>
      </c>
      <c r="L92" s="112"/>
      <c r="M92" s="112"/>
      <c r="N92" s="112"/>
      <c r="O92" s="119"/>
    </row>
    <row r="93" spans="1:15" s="23" customFormat="1" hidden="1" x14ac:dyDescent="0.2">
      <c r="A93" s="114">
        <v>421000041</v>
      </c>
      <c r="B93" s="345"/>
      <c r="C93" s="117" t="s">
        <v>219</v>
      </c>
      <c r="D93" s="118" t="str">
        <f t="shared" ref="D93" si="29">D118</f>
        <v>internal</v>
      </c>
      <c r="E93" s="118"/>
      <c r="F93" s="112"/>
      <c r="G93" s="119" t="e">
        <f>#REF!/#REF!</f>
        <v>#REF!</v>
      </c>
      <c r="H93" s="112"/>
      <c r="I93" s="112"/>
      <c r="J93" s="112"/>
      <c r="K93" s="112">
        <f t="shared" si="28"/>
        <v>0</v>
      </c>
      <c r="L93" s="112"/>
      <c r="M93" s="112"/>
      <c r="N93" s="112"/>
      <c r="O93" s="119"/>
    </row>
    <row r="94" spans="1:15" s="23" customFormat="1" hidden="1" x14ac:dyDescent="0.2">
      <c r="A94" s="114">
        <v>440000031</v>
      </c>
      <c r="B94" s="345"/>
      <c r="C94" s="117" t="s">
        <v>216</v>
      </c>
      <c r="D94" s="118"/>
      <c r="E94" s="118"/>
      <c r="F94" s="112"/>
      <c r="G94" s="119" t="e">
        <f>#REF!/#REF!</f>
        <v>#REF!</v>
      </c>
      <c r="H94" s="112"/>
      <c r="I94" s="112"/>
      <c r="J94" s="112"/>
      <c r="K94" s="112">
        <f t="shared" si="28"/>
        <v>0</v>
      </c>
      <c r="L94" s="112"/>
      <c r="M94" s="112"/>
      <c r="N94" s="112"/>
      <c r="O94" s="119"/>
    </row>
    <row r="95" spans="1:15" s="23" customFormat="1" x14ac:dyDescent="0.2">
      <c r="A95" s="114">
        <v>420100031</v>
      </c>
      <c r="B95" s="345" t="s">
        <v>470</v>
      </c>
      <c r="C95" s="117" t="s">
        <v>215</v>
      </c>
      <c r="D95" s="118" t="str">
        <f>D121</f>
        <v>internal</v>
      </c>
      <c r="E95" s="118"/>
      <c r="F95" s="112">
        <v>350000</v>
      </c>
      <c r="G95" s="119" t="e">
        <f>#REF!/#REF!</f>
        <v>#REF!</v>
      </c>
      <c r="H95" s="112">
        <v>0</v>
      </c>
      <c r="I95" s="112">
        <v>122400.86</v>
      </c>
      <c r="J95" s="112"/>
      <c r="K95" s="112">
        <f t="shared" si="28"/>
        <v>350000</v>
      </c>
      <c r="L95" s="112">
        <f>200000+80000+50000</f>
        <v>330000</v>
      </c>
      <c r="M95" s="112">
        <v>0</v>
      </c>
      <c r="N95" s="112">
        <v>0</v>
      </c>
      <c r="O95" s="119">
        <f t="shared" ref="O95:O101" si="30">N95/L95</f>
        <v>0</v>
      </c>
    </row>
    <row r="96" spans="1:15" s="23" customFormat="1" hidden="1" x14ac:dyDescent="0.2">
      <c r="A96" s="114">
        <v>430000051</v>
      </c>
      <c r="B96" s="345"/>
      <c r="C96" s="117" t="s">
        <v>220</v>
      </c>
      <c r="D96" s="118" t="str">
        <f>D122</f>
        <v>internal</v>
      </c>
      <c r="E96" s="118"/>
      <c r="F96" s="112"/>
      <c r="G96" s="119" t="e">
        <f>#REF!/#REF!</f>
        <v>#REF!</v>
      </c>
      <c r="H96" s="112"/>
      <c r="I96" s="112"/>
      <c r="J96" s="112"/>
      <c r="K96" s="112">
        <f t="shared" si="28"/>
        <v>0</v>
      </c>
      <c r="L96" s="112"/>
      <c r="M96" s="112">
        <v>0</v>
      </c>
      <c r="N96" s="112"/>
      <c r="O96" s="119" t="e">
        <f t="shared" si="30"/>
        <v>#DIV/0!</v>
      </c>
    </row>
    <row r="97" spans="1:15" hidden="1" x14ac:dyDescent="0.2">
      <c r="A97" s="114">
        <v>490000191</v>
      </c>
      <c r="B97" s="345"/>
      <c r="C97" s="128" t="s">
        <v>214</v>
      </c>
      <c r="D97" s="118" t="str">
        <f>D123</f>
        <v>internal</v>
      </c>
      <c r="E97" s="129"/>
      <c r="F97" s="167"/>
      <c r="G97" s="119" t="e">
        <f>#REF!/#REF!</f>
        <v>#REF!</v>
      </c>
      <c r="H97" s="167"/>
      <c r="I97" s="167"/>
      <c r="J97" s="167"/>
      <c r="K97" s="112">
        <f t="shared" si="28"/>
        <v>0</v>
      </c>
      <c r="L97" s="167"/>
      <c r="M97" s="112">
        <v>0</v>
      </c>
      <c r="N97" s="167"/>
      <c r="O97" s="119" t="e">
        <f t="shared" si="30"/>
        <v>#DIV/0!</v>
      </c>
    </row>
    <row r="98" spans="1:15" hidden="1" x14ac:dyDescent="0.2">
      <c r="A98" s="114">
        <v>430000071</v>
      </c>
      <c r="B98" s="345"/>
      <c r="C98" s="128" t="s">
        <v>293</v>
      </c>
      <c r="D98" s="118"/>
      <c r="E98" s="129"/>
      <c r="F98" s="138"/>
      <c r="G98" s="119"/>
      <c r="H98" s="138"/>
      <c r="I98" s="138"/>
      <c r="J98" s="138"/>
      <c r="K98" s="112">
        <f t="shared" si="28"/>
        <v>0</v>
      </c>
      <c r="L98" s="112"/>
      <c r="M98" s="112">
        <v>0</v>
      </c>
      <c r="N98" s="138"/>
      <c r="O98" s="119" t="e">
        <f t="shared" si="30"/>
        <v>#DIV/0!</v>
      </c>
    </row>
    <row r="99" spans="1:15" ht="12.75" customHeight="1" x14ac:dyDescent="0.2">
      <c r="A99" s="348">
        <v>421000041</v>
      </c>
      <c r="B99" s="349" t="s">
        <v>445</v>
      </c>
      <c r="C99" s="128" t="s">
        <v>471</v>
      </c>
      <c r="D99" s="118" t="s">
        <v>433</v>
      </c>
      <c r="E99" s="129"/>
      <c r="F99" s="138"/>
      <c r="G99" s="119"/>
      <c r="H99" s="138"/>
      <c r="I99" s="138"/>
      <c r="J99" s="138"/>
      <c r="K99" s="112"/>
      <c r="L99" s="112">
        <v>84800</v>
      </c>
      <c r="M99" s="112">
        <v>0</v>
      </c>
      <c r="N99" s="138"/>
      <c r="O99" s="119">
        <f t="shared" si="30"/>
        <v>0</v>
      </c>
    </row>
    <row r="100" spans="1:15" ht="12.75" customHeight="1" x14ac:dyDescent="0.2">
      <c r="A100" s="348">
        <v>421000141</v>
      </c>
      <c r="B100" s="349" t="s">
        <v>445</v>
      </c>
      <c r="C100" s="128" t="s">
        <v>472</v>
      </c>
      <c r="D100" s="118" t="s">
        <v>433</v>
      </c>
      <c r="E100" s="129"/>
      <c r="F100" s="138"/>
      <c r="G100" s="119"/>
      <c r="H100" s="138"/>
      <c r="I100" s="138"/>
      <c r="J100" s="138"/>
      <c r="K100" s="112"/>
      <c r="L100" s="112">
        <v>30000</v>
      </c>
      <c r="M100" s="112">
        <v>0</v>
      </c>
      <c r="N100" s="138"/>
      <c r="O100" s="119">
        <f t="shared" si="30"/>
        <v>0</v>
      </c>
    </row>
    <row r="101" spans="1:15" ht="12.75" customHeight="1" x14ac:dyDescent="0.2">
      <c r="A101" s="348">
        <v>421000131</v>
      </c>
      <c r="B101" s="349" t="s">
        <v>445</v>
      </c>
      <c r="C101" s="128" t="s">
        <v>473</v>
      </c>
      <c r="D101" s="118" t="str">
        <f>D127</f>
        <v>eletr</v>
      </c>
      <c r="E101" s="129"/>
      <c r="F101" s="138"/>
      <c r="G101" s="119"/>
      <c r="H101" s="138"/>
      <c r="I101" s="138"/>
      <c r="J101" s="138"/>
      <c r="K101" s="112"/>
      <c r="L101" s="112">
        <f>12000+4000</f>
        <v>16000</v>
      </c>
      <c r="M101" s="112">
        <v>0</v>
      </c>
      <c r="N101" s="138"/>
      <c r="O101" s="119">
        <f t="shared" si="30"/>
        <v>0</v>
      </c>
    </row>
    <row r="102" spans="1:15" hidden="1" x14ac:dyDescent="0.2">
      <c r="A102" s="114"/>
      <c r="B102" s="345"/>
      <c r="C102" s="128"/>
      <c r="D102" s="129"/>
      <c r="E102" s="129"/>
      <c r="F102" s="138"/>
      <c r="G102" s="119"/>
      <c r="H102" s="138"/>
      <c r="I102" s="138"/>
      <c r="J102" s="138"/>
      <c r="K102" s="112"/>
      <c r="L102" s="112"/>
      <c r="M102" s="138"/>
      <c r="N102" s="138"/>
      <c r="O102" s="120"/>
    </row>
    <row r="103" spans="1:15" hidden="1" x14ac:dyDescent="0.2">
      <c r="A103" s="114"/>
      <c r="B103" s="345"/>
      <c r="C103" s="128"/>
      <c r="D103" s="129"/>
      <c r="E103" s="129"/>
      <c r="F103" s="138"/>
      <c r="G103" s="119"/>
      <c r="H103" s="138"/>
      <c r="I103" s="138"/>
      <c r="J103" s="138"/>
      <c r="K103" s="112">
        <f t="shared" si="28"/>
        <v>0</v>
      </c>
      <c r="L103" s="112"/>
      <c r="M103" s="138"/>
      <c r="N103" s="138"/>
      <c r="O103" s="120"/>
    </row>
    <row r="104" spans="1:15" x14ac:dyDescent="0.2">
      <c r="A104" s="103"/>
      <c r="B104" s="336"/>
      <c r="C104" s="123" t="s">
        <v>221</v>
      </c>
      <c r="D104" s="108"/>
      <c r="E104" s="108"/>
      <c r="F104" s="161">
        <f>SUM(F105:F114)</f>
        <v>1196185.6000000001</v>
      </c>
      <c r="G104" s="161" t="e">
        <f>SUM(G105:G114)</f>
        <v>#REF!</v>
      </c>
      <c r="H104" s="161">
        <f>SUM(H105:H114)</f>
        <v>38766</v>
      </c>
      <c r="I104" s="161">
        <f>SUM(I105:I114)</f>
        <v>324446</v>
      </c>
      <c r="J104" s="161">
        <f t="shared" ref="J104:K104" si="31">SUM(J105:J114)</f>
        <v>-432.01000000000931</v>
      </c>
      <c r="K104" s="161">
        <f t="shared" si="31"/>
        <v>1195753.5899999999</v>
      </c>
      <c r="L104" s="161">
        <f>SUM(L105:L119)</f>
        <v>12105000</v>
      </c>
      <c r="M104" s="161">
        <f>SUM(M105:M114)</f>
        <v>0</v>
      </c>
      <c r="N104" s="161">
        <f>SUM(N105:N114)</f>
        <v>0</v>
      </c>
      <c r="O104" s="313">
        <f t="shared" ref="O104" si="32">N104/L104</f>
        <v>0</v>
      </c>
    </row>
    <row r="105" spans="1:15" s="23" customFormat="1" hidden="1" x14ac:dyDescent="0.2">
      <c r="A105" s="114">
        <v>441000111</v>
      </c>
      <c r="B105" s="114"/>
      <c r="C105" s="139" t="s">
        <v>222</v>
      </c>
      <c r="D105" s="129" t="s">
        <v>433</v>
      </c>
      <c r="E105" s="129"/>
      <c r="F105" s="112">
        <v>156185.60000000001</v>
      </c>
      <c r="G105" s="119" t="e">
        <f>#REF!/#REF!</f>
        <v>#REF!</v>
      </c>
      <c r="H105" s="112"/>
      <c r="I105" s="112"/>
      <c r="J105" s="112">
        <v>325121.99</v>
      </c>
      <c r="K105" s="112">
        <f t="shared" ref="K105:K115" si="33">F105+J105</f>
        <v>481307.58999999997</v>
      </c>
      <c r="L105" s="112"/>
      <c r="M105" s="112"/>
      <c r="N105" s="112"/>
      <c r="O105" s="119">
        <f>I105/F105</f>
        <v>0</v>
      </c>
    </row>
    <row r="106" spans="1:15" s="98" customFormat="1" hidden="1" x14ac:dyDescent="0.2">
      <c r="A106" s="114">
        <v>441000061</v>
      </c>
      <c r="B106" s="114"/>
      <c r="C106" s="139" t="s">
        <v>223</v>
      </c>
      <c r="D106" s="129" t="s">
        <v>433</v>
      </c>
      <c r="E106" s="129"/>
      <c r="F106" s="112">
        <v>50000</v>
      </c>
      <c r="G106" s="119" t="e">
        <f>#REF!/#REF!</f>
        <v>#REF!</v>
      </c>
      <c r="H106" s="112"/>
      <c r="I106" s="112"/>
      <c r="J106" s="112">
        <v>0</v>
      </c>
      <c r="K106" s="112">
        <f>F106+J106</f>
        <v>50000</v>
      </c>
      <c r="L106" s="112"/>
      <c r="M106" s="112"/>
      <c r="N106" s="112"/>
      <c r="O106" s="119">
        <f>I106/F106</f>
        <v>0</v>
      </c>
    </row>
    <row r="107" spans="1:15" s="23" customFormat="1" x14ac:dyDescent="0.2">
      <c r="A107" s="114">
        <v>490000321</v>
      </c>
      <c r="B107" s="114" t="s">
        <v>474</v>
      </c>
      <c r="C107" s="357" t="s">
        <v>224</v>
      </c>
      <c r="D107" s="129" t="s">
        <v>433</v>
      </c>
      <c r="E107" s="129"/>
      <c r="F107" s="112">
        <v>600000</v>
      </c>
      <c r="G107" s="119" t="e">
        <f>#REF!/#REF!</f>
        <v>#REF!</v>
      </c>
      <c r="H107" s="112"/>
      <c r="I107" s="112">
        <v>161580</v>
      </c>
      <c r="J107" s="112">
        <v>-138420</v>
      </c>
      <c r="K107" s="112">
        <f t="shared" si="33"/>
        <v>461580</v>
      </c>
      <c r="L107" s="112">
        <v>700000</v>
      </c>
      <c r="M107" s="112">
        <v>0</v>
      </c>
      <c r="N107" s="112">
        <v>0</v>
      </c>
      <c r="O107" s="119">
        <f t="shared" ref="O107:O120" si="34">N107/L107</f>
        <v>0</v>
      </c>
    </row>
    <row r="108" spans="1:15" s="23" customFormat="1" x14ac:dyDescent="0.2">
      <c r="A108" s="114">
        <v>440000041</v>
      </c>
      <c r="B108" s="114" t="s">
        <v>475</v>
      </c>
      <c r="C108" s="139" t="s">
        <v>476</v>
      </c>
      <c r="D108" s="129" t="s">
        <v>433</v>
      </c>
      <c r="E108" s="129"/>
      <c r="F108" s="112">
        <f>20000+20000</f>
        <v>40000</v>
      </c>
      <c r="G108" s="119"/>
      <c r="H108" s="112"/>
      <c r="I108" s="112"/>
      <c r="J108" s="112"/>
      <c r="K108" s="112">
        <f t="shared" si="33"/>
        <v>40000</v>
      </c>
      <c r="L108" s="112">
        <f>120000+5000</f>
        <v>125000</v>
      </c>
      <c r="M108" s="112">
        <v>0</v>
      </c>
      <c r="N108" s="112">
        <v>0</v>
      </c>
      <c r="O108" s="119">
        <f t="shared" si="34"/>
        <v>0</v>
      </c>
    </row>
    <row r="109" spans="1:15" s="23" customFormat="1" hidden="1" x14ac:dyDescent="0.2">
      <c r="A109" s="114">
        <v>441000151</v>
      </c>
      <c r="B109" s="114"/>
      <c r="C109" s="139" t="s">
        <v>225</v>
      </c>
      <c r="D109" s="129" t="s">
        <v>433</v>
      </c>
      <c r="E109" s="129"/>
      <c r="F109" s="112"/>
      <c r="G109" s="119" t="e">
        <f>#REF!/#REF!</f>
        <v>#REF!</v>
      </c>
      <c r="H109" s="112"/>
      <c r="I109" s="112"/>
      <c r="J109" s="112"/>
      <c r="K109" s="112">
        <f t="shared" si="33"/>
        <v>0</v>
      </c>
      <c r="L109" s="112"/>
      <c r="M109" s="112">
        <v>0</v>
      </c>
      <c r="N109" s="112">
        <v>0</v>
      </c>
      <c r="O109" s="119" t="e">
        <f t="shared" si="34"/>
        <v>#DIV/0!</v>
      </c>
    </row>
    <row r="110" spans="1:15" s="23" customFormat="1" hidden="1" x14ac:dyDescent="0.2">
      <c r="A110" s="114">
        <v>421000091</v>
      </c>
      <c r="B110" s="114"/>
      <c r="C110" s="139" t="s">
        <v>226</v>
      </c>
      <c r="D110" s="129" t="s">
        <v>433</v>
      </c>
      <c r="E110" s="129"/>
      <c r="F110" s="112"/>
      <c r="G110" s="119" t="e">
        <f>#REF!/#REF!</f>
        <v>#REF!</v>
      </c>
      <c r="H110" s="112"/>
      <c r="I110" s="112"/>
      <c r="J110" s="112"/>
      <c r="K110" s="112">
        <f t="shared" si="33"/>
        <v>0</v>
      </c>
      <c r="L110" s="112"/>
      <c r="M110" s="112">
        <v>0</v>
      </c>
      <c r="N110" s="112">
        <v>0</v>
      </c>
      <c r="O110" s="119" t="e">
        <f t="shared" si="34"/>
        <v>#DIV/0!</v>
      </c>
    </row>
    <row r="111" spans="1:15" s="23" customFormat="1" hidden="1" x14ac:dyDescent="0.2">
      <c r="A111" s="114">
        <v>441000191</v>
      </c>
      <c r="B111" s="114"/>
      <c r="C111" s="139" t="s">
        <v>227</v>
      </c>
      <c r="D111" s="129" t="s">
        <v>433</v>
      </c>
      <c r="E111" s="129"/>
      <c r="F111" s="112"/>
      <c r="G111" s="119" t="e">
        <f>#REF!/#REF!</f>
        <v>#REF!</v>
      </c>
      <c r="H111" s="112"/>
      <c r="I111" s="112"/>
      <c r="J111" s="112"/>
      <c r="K111" s="112">
        <f t="shared" si="33"/>
        <v>0</v>
      </c>
      <c r="L111" s="112"/>
      <c r="M111" s="112">
        <v>0</v>
      </c>
      <c r="N111" s="112">
        <v>0</v>
      </c>
      <c r="O111" s="119" t="e">
        <f t="shared" si="34"/>
        <v>#DIV/0!</v>
      </c>
    </row>
    <row r="112" spans="1:15" s="23" customFormat="1" hidden="1" x14ac:dyDescent="0.2">
      <c r="A112" s="114">
        <v>421000061</v>
      </c>
      <c r="B112" s="114"/>
      <c r="C112" s="139" t="s">
        <v>228</v>
      </c>
      <c r="D112" s="129" t="s">
        <v>433</v>
      </c>
      <c r="E112" s="129"/>
      <c r="F112" s="112"/>
      <c r="G112" s="119" t="e">
        <f>#REF!/#REF!</f>
        <v>#REF!</v>
      </c>
      <c r="H112" s="112"/>
      <c r="I112" s="112"/>
      <c r="J112" s="112"/>
      <c r="K112" s="112">
        <f t="shared" si="33"/>
        <v>0</v>
      </c>
      <c r="L112" s="112"/>
      <c r="M112" s="112">
        <v>0</v>
      </c>
      <c r="N112" s="112">
        <v>0</v>
      </c>
      <c r="O112" s="119" t="e">
        <f t="shared" si="34"/>
        <v>#DIV/0!</v>
      </c>
    </row>
    <row r="113" spans="1:18" s="23" customFormat="1" hidden="1" x14ac:dyDescent="0.2">
      <c r="A113" s="114">
        <v>421000201</v>
      </c>
      <c r="B113" s="114"/>
      <c r="C113" s="139" t="s">
        <v>229</v>
      </c>
      <c r="D113" s="129" t="s">
        <v>433</v>
      </c>
      <c r="E113" s="129"/>
      <c r="F113" s="112"/>
      <c r="G113" s="119" t="e">
        <f>#REF!/#REF!</f>
        <v>#REF!</v>
      </c>
      <c r="H113" s="112"/>
      <c r="I113" s="112"/>
      <c r="J113" s="112"/>
      <c r="K113" s="112">
        <f t="shared" si="33"/>
        <v>0</v>
      </c>
      <c r="L113" s="112"/>
      <c r="M113" s="112">
        <v>0</v>
      </c>
      <c r="N113" s="112">
        <v>0</v>
      </c>
      <c r="O113" s="119" t="e">
        <f t="shared" si="34"/>
        <v>#DIV/0!</v>
      </c>
    </row>
    <row r="114" spans="1:18" s="23" customFormat="1" hidden="1" x14ac:dyDescent="0.2">
      <c r="A114" s="114">
        <v>440000051</v>
      </c>
      <c r="B114" s="114"/>
      <c r="C114" s="139" t="s">
        <v>295</v>
      </c>
      <c r="D114" s="129" t="s">
        <v>433</v>
      </c>
      <c r="E114" s="129"/>
      <c r="F114" s="112">
        <v>350000</v>
      </c>
      <c r="G114" s="119"/>
      <c r="H114" s="112">
        <v>38766</v>
      </c>
      <c r="I114" s="112">
        <f>124100+38766</f>
        <v>162866</v>
      </c>
      <c r="J114" s="112">
        <v>-187134</v>
      </c>
      <c r="K114" s="112">
        <f t="shared" si="33"/>
        <v>162866</v>
      </c>
      <c r="L114" s="112"/>
      <c r="M114" s="112">
        <v>0</v>
      </c>
      <c r="N114" s="112">
        <v>0</v>
      </c>
      <c r="O114" s="119" t="e">
        <f t="shared" si="34"/>
        <v>#DIV/0!</v>
      </c>
    </row>
    <row r="115" spans="1:18" s="23" customFormat="1" x14ac:dyDescent="0.2">
      <c r="A115" s="348">
        <v>440000071</v>
      </c>
      <c r="B115" s="349" t="s">
        <v>477</v>
      </c>
      <c r="C115" s="168" t="s">
        <v>478</v>
      </c>
      <c r="D115" s="129" t="s">
        <v>433</v>
      </c>
      <c r="E115" s="129"/>
      <c r="F115" s="112"/>
      <c r="G115" s="119"/>
      <c r="H115" s="112"/>
      <c r="I115" s="112"/>
      <c r="J115" s="112"/>
      <c r="K115" s="112">
        <f t="shared" si="33"/>
        <v>0</v>
      </c>
      <c r="L115" s="112">
        <v>60000</v>
      </c>
      <c r="M115" s="112">
        <v>0</v>
      </c>
      <c r="N115" s="112">
        <v>0</v>
      </c>
      <c r="O115" s="119">
        <f t="shared" si="34"/>
        <v>0</v>
      </c>
    </row>
    <row r="116" spans="1:18" s="23" customFormat="1" x14ac:dyDescent="0.2">
      <c r="A116" s="348">
        <v>421000151</v>
      </c>
      <c r="B116" s="349" t="s">
        <v>479</v>
      </c>
      <c r="C116" s="168" t="s">
        <v>480</v>
      </c>
      <c r="D116" s="129" t="s">
        <v>433</v>
      </c>
      <c r="E116" s="129"/>
      <c r="F116" s="112"/>
      <c r="G116" s="119"/>
      <c r="H116" s="112"/>
      <c r="I116" s="112"/>
      <c r="J116" s="112"/>
      <c r="K116" s="112"/>
      <c r="L116" s="112">
        <v>120000</v>
      </c>
      <c r="M116" s="112">
        <v>0</v>
      </c>
      <c r="N116" s="112">
        <v>0</v>
      </c>
      <c r="O116" s="119">
        <f t="shared" si="34"/>
        <v>0</v>
      </c>
    </row>
    <row r="117" spans="1:18" s="23" customFormat="1" x14ac:dyDescent="0.2">
      <c r="A117" s="348">
        <v>421000251</v>
      </c>
      <c r="B117" s="348" t="s">
        <v>481</v>
      </c>
      <c r="C117" s="358" t="s">
        <v>482</v>
      </c>
      <c r="D117" s="129" t="s">
        <v>433</v>
      </c>
      <c r="E117" s="129"/>
      <c r="F117" s="112"/>
      <c r="G117" s="119"/>
      <c r="H117" s="112"/>
      <c r="I117" s="112"/>
      <c r="J117" s="112"/>
      <c r="K117" s="112"/>
      <c r="L117" s="112">
        <v>1000000</v>
      </c>
      <c r="M117" s="112">
        <v>0</v>
      </c>
      <c r="N117" s="112">
        <v>0</v>
      </c>
      <c r="O117" s="119">
        <f t="shared" si="34"/>
        <v>0</v>
      </c>
    </row>
    <row r="118" spans="1:18" s="23" customFormat="1" x14ac:dyDescent="0.2">
      <c r="A118" s="348">
        <v>440000101</v>
      </c>
      <c r="B118" s="349" t="s">
        <v>483</v>
      </c>
      <c r="C118" s="168" t="s">
        <v>484</v>
      </c>
      <c r="D118" s="129" t="s">
        <v>433</v>
      </c>
      <c r="E118" s="129"/>
      <c r="F118" s="112"/>
      <c r="G118" s="119"/>
      <c r="H118" s="112"/>
      <c r="I118" s="112"/>
      <c r="J118" s="112"/>
      <c r="K118" s="112"/>
      <c r="L118" s="112">
        <v>100000</v>
      </c>
      <c r="M118" s="112">
        <v>0</v>
      </c>
      <c r="N118" s="112">
        <v>0</v>
      </c>
      <c r="O118" s="119">
        <f t="shared" si="34"/>
        <v>0</v>
      </c>
    </row>
    <row r="119" spans="1:18" s="23" customFormat="1" x14ac:dyDescent="0.2">
      <c r="A119" s="348">
        <v>422500171</v>
      </c>
      <c r="B119" s="349" t="s">
        <v>485</v>
      </c>
      <c r="C119" s="168" t="s">
        <v>486</v>
      </c>
      <c r="D119" s="129"/>
      <c r="E119" s="129"/>
      <c r="F119" s="112"/>
      <c r="G119" s="119"/>
      <c r="H119" s="112"/>
      <c r="I119" s="112"/>
      <c r="J119" s="112"/>
      <c r="K119" s="112"/>
      <c r="L119" s="112">
        <v>10000000</v>
      </c>
      <c r="M119" s="112">
        <v>0</v>
      </c>
      <c r="N119" s="112">
        <v>0</v>
      </c>
      <c r="O119" s="119">
        <f t="shared" si="34"/>
        <v>0</v>
      </c>
    </row>
    <row r="120" spans="1:18" x14ac:dyDescent="0.2">
      <c r="A120" s="103"/>
      <c r="B120" s="336"/>
      <c r="C120" s="123" t="s">
        <v>230</v>
      </c>
      <c r="D120" s="108"/>
      <c r="E120" s="108"/>
      <c r="F120" s="166">
        <f>F121+F122</f>
        <v>100000</v>
      </c>
      <c r="G120" s="166" t="e">
        <f>G121+G122+#REF!</f>
        <v>#REF!</v>
      </c>
      <c r="H120" s="166">
        <f>H121+H122</f>
        <v>0</v>
      </c>
      <c r="I120" s="166">
        <f>I121+I122</f>
        <v>0</v>
      </c>
      <c r="J120" s="166">
        <f t="shared" ref="J120:K120" si="35">J121+J122</f>
        <v>0</v>
      </c>
      <c r="K120" s="166">
        <f t="shared" si="35"/>
        <v>100000</v>
      </c>
      <c r="L120" s="166">
        <f>SUM(L121:L125)</f>
        <v>460000</v>
      </c>
      <c r="M120" s="166">
        <f>M121+M122</f>
        <v>0</v>
      </c>
      <c r="N120" s="166">
        <f>N121+N122</f>
        <v>0</v>
      </c>
      <c r="O120" s="313">
        <f t="shared" si="34"/>
        <v>0</v>
      </c>
    </row>
    <row r="121" spans="1:18" s="23" customFormat="1" hidden="1" x14ac:dyDescent="0.2">
      <c r="A121" s="114">
        <v>430000021</v>
      </c>
      <c r="B121" s="114"/>
      <c r="C121" s="139" t="s">
        <v>231</v>
      </c>
      <c r="D121" s="129" t="s">
        <v>433</v>
      </c>
      <c r="E121" s="129"/>
      <c r="F121" s="112">
        <v>50000</v>
      </c>
      <c r="G121" s="119" t="e">
        <f>#REF!/#REF!</f>
        <v>#REF!</v>
      </c>
      <c r="H121" s="112"/>
      <c r="I121" s="112"/>
      <c r="J121" s="112"/>
      <c r="K121" s="112">
        <f>F121+J121</f>
        <v>50000</v>
      </c>
      <c r="L121" s="112">
        <v>0</v>
      </c>
      <c r="M121" s="112"/>
      <c r="N121" s="112"/>
      <c r="O121" s="119">
        <f>I121/F121</f>
        <v>0</v>
      </c>
    </row>
    <row r="122" spans="1:18" s="23" customFormat="1" x14ac:dyDescent="0.2">
      <c r="A122" s="114">
        <v>430000011</v>
      </c>
      <c r="B122" s="114" t="s">
        <v>487</v>
      </c>
      <c r="C122" s="139" t="s">
        <v>232</v>
      </c>
      <c r="D122" s="129" t="str">
        <f>D121</f>
        <v>internal</v>
      </c>
      <c r="E122" s="129"/>
      <c r="F122" s="112">
        <v>50000</v>
      </c>
      <c r="G122" s="119" t="e">
        <f>#REF!/#REF!</f>
        <v>#REF!</v>
      </c>
      <c r="H122" s="112"/>
      <c r="I122" s="112"/>
      <c r="J122" s="112"/>
      <c r="K122" s="112">
        <f>F122+J122</f>
        <v>50000</v>
      </c>
      <c r="L122" s="112">
        <v>360000</v>
      </c>
      <c r="M122" s="112"/>
      <c r="N122" s="112"/>
      <c r="O122" s="119">
        <f t="shared" ref="O122:O135" si="36">N122/L122</f>
        <v>0</v>
      </c>
    </row>
    <row r="123" spans="1:18" s="23" customFormat="1" hidden="1" x14ac:dyDescent="0.2">
      <c r="A123" s="348">
        <v>421000241</v>
      </c>
      <c r="B123" s="349"/>
      <c r="C123" s="168" t="s">
        <v>488</v>
      </c>
      <c r="D123" s="129" t="s">
        <v>433</v>
      </c>
      <c r="E123" s="129"/>
      <c r="F123" s="112"/>
      <c r="G123" s="119"/>
      <c r="H123" s="112"/>
      <c r="I123" s="112"/>
      <c r="J123" s="112"/>
      <c r="K123" s="112"/>
      <c r="L123" s="112">
        <v>0</v>
      </c>
      <c r="M123" s="112"/>
      <c r="N123" s="112"/>
      <c r="O123" s="119" t="e">
        <f t="shared" si="36"/>
        <v>#DIV/0!</v>
      </c>
    </row>
    <row r="124" spans="1:18" s="23" customFormat="1" hidden="1" x14ac:dyDescent="0.2">
      <c r="A124" s="114"/>
      <c r="B124" s="345"/>
      <c r="C124" s="168"/>
      <c r="D124" s="129"/>
      <c r="E124" s="129"/>
      <c r="F124" s="112"/>
      <c r="G124" s="119"/>
      <c r="H124" s="112"/>
      <c r="I124" s="112"/>
      <c r="J124" s="112"/>
      <c r="K124" s="112"/>
      <c r="L124" s="112"/>
      <c r="M124" s="112"/>
      <c r="N124" s="112"/>
      <c r="O124" s="119" t="e">
        <f t="shared" si="36"/>
        <v>#DIV/0!</v>
      </c>
    </row>
    <row r="125" spans="1:18" s="23" customFormat="1" x14ac:dyDescent="0.2">
      <c r="A125" s="114">
        <v>420100091</v>
      </c>
      <c r="B125" s="345" t="s">
        <v>489</v>
      </c>
      <c r="C125" s="168" t="s">
        <v>490</v>
      </c>
      <c r="D125" s="129"/>
      <c r="E125" s="129"/>
      <c r="F125" s="112"/>
      <c r="G125" s="119"/>
      <c r="H125" s="112"/>
      <c r="I125" s="112"/>
      <c r="J125" s="112"/>
      <c r="K125" s="112">
        <f>F125+J125</f>
        <v>0</v>
      </c>
      <c r="L125" s="112">
        <v>100000</v>
      </c>
      <c r="M125" s="112"/>
      <c r="N125" s="112"/>
      <c r="O125" s="119">
        <f t="shared" si="36"/>
        <v>0</v>
      </c>
    </row>
    <row r="126" spans="1:18" x14ac:dyDescent="0.2">
      <c r="A126" s="160"/>
      <c r="B126" s="338"/>
      <c r="C126" s="130" t="s">
        <v>247</v>
      </c>
      <c r="D126" s="108"/>
      <c r="E126" s="108"/>
      <c r="F126" s="161">
        <f t="shared" ref="F126:K126" si="37">SUM(F127:F131)</f>
        <v>30000000</v>
      </c>
      <c r="G126" s="161" t="e">
        <f t="shared" si="37"/>
        <v>#REF!</v>
      </c>
      <c r="H126" s="161">
        <f t="shared" si="37"/>
        <v>4103200.4</v>
      </c>
      <c r="I126" s="161">
        <f t="shared" si="37"/>
        <v>12183923.66</v>
      </c>
      <c r="J126" s="161">
        <f t="shared" si="37"/>
        <v>0</v>
      </c>
      <c r="K126" s="161">
        <f t="shared" si="37"/>
        <v>30000000</v>
      </c>
      <c r="L126" s="161">
        <f>L127+L133+L128+L129+L130+L131</f>
        <v>23999999.800000001</v>
      </c>
      <c r="M126" s="161">
        <f t="shared" ref="M126:N126" si="38">SUM(M127:M131)</f>
        <v>0</v>
      </c>
      <c r="N126" s="161">
        <f t="shared" si="38"/>
        <v>0</v>
      </c>
      <c r="O126" s="313">
        <f t="shared" si="36"/>
        <v>0</v>
      </c>
    </row>
    <row r="127" spans="1:18" x14ac:dyDescent="0.2">
      <c r="A127" s="114">
        <v>490000361</v>
      </c>
      <c r="B127" s="114" t="s">
        <v>491</v>
      </c>
      <c r="C127" s="139" t="s">
        <v>233</v>
      </c>
      <c r="D127" s="129" t="s">
        <v>492</v>
      </c>
      <c r="E127" s="129"/>
      <c r="F127" s="112">
        <v>5517781.8499999996</v>
      </c>
      <c r="G127" s="119" t="e">
        <f>#REF!/#REF!</f>
        <v>#REF!</v>
      </c>
      <c r="H127" s="112">
        <v>1325640.5</v>
      </c>
      <c r="I127" s="112">
        <f>1791912.87+1325640.5</f>
        <v>3117553.37</v>
      </c>
      <c r="J127" s="112">
        <v>1478152.16</v>
      </c>
      <c r="K127" s="112">
        <f t="shared" ref="K127:K135" si="39">F127+J127</f>
        <v>6995934.0099999998</v>
      </c>
      <c r="L127" s="112">
        <v>1275802.8</v>
      </c>
      <c r="M127" s="112">
        <v>0</v>
      </c>
      <c r="N127" s="112">
        <v>0</v>
      </c>
      <c r="O127" s="119">
        <f t="shared" si="36"/>
        <v>0</v>
      </c>
      <c r="P127" s="347"/>
      <c r="Q127" s="347"/>
      <c r="R127" s="347"/>
    </row>
    <row r="128" spans="1:18" s="23" customFormat="1" x14ac:dyDescent="0.2">
      <c r="A128" s="114">
        <v>490000371</v>
      </c>
      <c r="B128" s="114" t="s">
        <v>493</v>
      </c>
      <c r="C128" s="139" t="s">
        <v>234</v>
      </c>
      <c r="D128" s="129" t="s">
        <v>492</v>
      </c>
      <c r="E128" s="129"/>
      <c r="F128" s="112">
        <v>177774.06</v>
      </c>
      <c r="G128" s="119" t="e">
        <f>#REF!/#REF!</f>
        <v>#REF!</v>
      </c>
      <c r="H128" s="112">
        <v>0</v>
      </c>
      <c r="I128" s="112"/>
      <c r="J128" s="112">
        <v>11997.79</v>
      </c>
      <c r="K128" s="112">
        <f t="shared" si="39"/>
        <v>189771.85</v>
      </c>
      <c r="L128" s="311">
        <f>15964197+2760000</f>
        <v>18724197</v>
      </c>
      <c r="M128" s="112">
        <v>0</v>
      </c>
      <c r="N128" s="112">
        <v>0</v>
      </c>
      <c r="O128" s="119">
        <f t="shared" si="36"/>
        <v>0</v>
      </c>
    </row>
    <row r="129" spans="1:17" hidden="1" x14ac:dyDescent="0.2">
      <c r="A129" s="114">
        <v>490000381</v>
      </c>
      <c r="B129" s="345"/>
      <c r="C129" s="124" t="s">
        <v>494</v>
      </c>
      <c r="D129" s="129" t="s">
        <v>492</v>
      </c>
      <c r="E129" s="129"/>
      <c r="F129" s="112">
        <v>1731294</v>
      </c>
      <c r="G129" s="119" t="e">
        <f>#REF!/#REF!</f>
        <v>#REF!</v>
      </c>
      <c r="H129" s="112">
        <v>0</v>
      </c>
      <c r="I129" s="112">
        <v>216979.81</v>
      </c>
      <c r="J129" s="112">
        <v>-18982.810000000001</v>
      </c>
      <c r="K129" s="112">
        <f t="shared" si="39"/>
        <v>1712311.19</v>
      </c>
      <c r="L129" s="112">
        <v>0</v>
      </c>
      <c r="M129" s="112">
        <v>0</v>
      </c>
      <c r="N129" s="112">
        <v>0</v>
      </c>
      <c r="O129" s="119" t="e">
        <f t="shared" si="36"/>
        <v>#DIV/0!</v>
      </c>
    </row>
    <row r="130" spans="1:17" hidden="1" x14ac:dyDescent="0.2">
      <c r="A130" s="114">
        <v>490000441</v>
      </c>
      <c r="B130" s="345"/>
      <c r="C130" s="124" t="s">
        <v>495</v>
      </c>
      <c r="D130" s="129" t="s">
        <v>492</v>
      </c>
      <c r="E130" s="129"/>
      <c r="F130" s="112">
        <v>121426.53</v>
      </c>
      <c r="G130" s="119" t="e">
        <f>#REF!/#REF!</f>
        <v>#REF!</v>
      </c>
      <c r="H130" s="112">
        <v>0</v>
      </c>
      <c r="I130" s="112"/>
      <c r="J130" s="112">
        <v>58530.86</v>
      </c>
      <c r="K130" s="112">
        <f t="shared" si="39"/>
        <v>179957.39</v>
      </c>
      <c r="L130" s="112"/>
      <c r="M130" s="112">
        <v>0</v>
      </c>
      <c r="N130" s="112"/>
      <c r="O130" s="119" t="e">
        <f t="shared" si="36"/>
        <v>#DIV/0!</v>
      </c>
    </row>
    <row r="131" spans="1:17" hidden="1" x14ac:dyDescent="0.2">
      <c r="A131" s="114">
        <v>490000391</v>
      </c>
      <c r="B131" s="345"/>
      <c r="C131" s="124" t="s">
        <v>496</v>
      </c>
      <c r="D131" s="129" t="s">
        <v>492</v>
      </c>
      <c r="E131" s="129"/>
      <c r="F131" s="112">
        <v>22451723.559999999</v>
      </c>
      <c r="G131" s="119" t="e">
        <f>#REF!/#REF!</f>
        <v>#REF!</v>
      </c>
      <c r="H131" s="112">
        <v>2777559.9</v>
      </c>
      <c r="I131" s="112">
        <f>6071830.58+2777559.9</f>
        <v>8849390.4800000004</v>
      </c>
      <c r="J131" s="112">
        <v>-1529698</v>
      </c>
      <c r="K131" s="112">
        <f>F131+J131</f>
        <v>20922025.559999999</v>
      </c>
      <c r="L131" s="112">
        <v>0</v>
      </c>
      <c r="M131" s="112">
        <v>0</v>
      </c>
      <c r="N131" s="112">
        <v>0</v>
      </c>
      <c r="O131" s="119" t="e">
        <f t="shared" si="36"/>
        <v>#DIV/0!</v>
      </c>
      <c r="P131" s="346"/>
      <c r="Q131" s="347"/>
    </row>
    <row r="132" spans="1:17" hidden="1" x14ac:dyDescent="0.2">
      <c r="A132" s="114">
        <v>422500031</v>
      </c>
      <c r="B132" s="345"/>
      <c r="C132" s="124"/>
      <c r="D132" s="129" t="s">
        <v>492</v>
      </c>
      <c r="E132" s="129"/>
      <c r="F132" s="112"/>
      <c r="G132" s="119"/>
      <c r="H132" s="112"/>
      <c r="I132" s="112"/>
      <c r="J132" s="112"/>
      <c r="K132" s="112">
        <f t="shared" si="39"/>
        <v>0</v>
      </c>
      <c r="L132" s="112"/>
      <c r="M132" s="112"/>
      <c r="N132" s="112"/>
      <c r="O132" s="119" t="e">
        <f t="shared" si="36"/>
        <v>#DIV/0!</v>
      </c>
    </row>
    <row r="133" spans="1:17" x14ac:dyDescent="0.2">
      <c r="A133" s="348">
        <v>422500111</v>
      </c>
      <c r="B133" s="349" t="s">
        <v>497</v>
      </c>
      <c r="C133" s="124" t="s">
        <v>498</v>
      </c>
      <c r="D133" s="129" t="s">
        <v>433</v>
      </c>
      <c r="E133" s="129"/>
      <c r="F133" s="112"/>
      <c r="G133" s="119"/>
      <c r="H133" s="112"/>
      <c r="I133" s="112"/>
      <c r="J133" s="112"/>
      <c r="K133" s="112">
        <f t="shared" si="39"/>
        <v>0</v>
      </c>
      <c r="L133" s="112">
        <v>4000000</v>
      </c>
      <c r="M133" s="112"/>
      <c r="N133" s="112"/>
      <c r="O133" s="119">
        <f t="shared" si="36"/>
        <v>0</v>
      </c>
    </row>
    <row r="134" spans="1:17" hidden="1" x14ac:dyDescent="0.2">
      <c r="A134" s="114"/>
      <c r="B134" s="345"/>
      <c r="C134" s="131"/>
      <c r="D134" s="129"/>
      <c r="E134" s="129"/>
      <c r="F134" s="112"/>
      <c r="G134" s="119"/>
      <c r="H134" s="112"/>
      <c r="I134" s="112"/>
      <c r="J134" s="112"/>
      <c r="K134" s="112"/>
      <c r="L134" s="112"/>
      <c r="M134" s="112"/>
      <c r="N134" s="112"/>
      <c r="O134" s="119"/>
    </row>
    <row r="135" spans="1:17" x14ac:dyDescent="0.2">
      <c r="A135" s="359"/>
      <c r="B135" s="360"/>
      <c r="C135" s="361" t="s">
        <v>235</v>
      </c>
      <c r="D135" s="362"/>
      <c r="E135" s="362"/>
      <c r="F135" s="161">
        <f>SUM(F150)</f>
        <v>0</v>
      </c>
      <c r="G135" s="363"/>
      <c r="H135" s="161"/>
      <c r="I135" s="161"/>
      <c r="J135" s="161"/>
      <c r="K135" s="364">
        <f t="shared" si="39"/>
        <v>0</v>
      </c>
      <c r="L135" s="161">
        <f>L137+L138+L139+L140+L141+L142+L150+L151+L148+L143+L144+L145+L146</f>
        <v>4405000</v>
      </c>
      <c r="M135" s="161"/>
      <c r="N135" s="161"/>
      <c r="O135" s="313">
        <f t="shared" si="36"/>
        <v>0</v>
      </c>
    </row>
    <row r="136" spans="1:17" hidden="1" x14ac:dyDescent="0.2">
      <c r="A136" s="109"/>
      <c r="B136" s="337"/>
      <c r="C136" s="314"/>
      <c r="D136" s="115"/>
      <c r="E136" s="115"/>
      <c r="F136" s="315"/>
      <c r="G136" s="316"/>
      <c r="H136" s="315"/>
      <c r="I136" s="315"/>
      <c r="J136" s="315"/>
      <c r="K136" s="112"/>
      <c r="L136" s="315"/>
      <c r="M136" s="315"/>
      <c r="N136" s="315"/>
      <c r="O136" s="119"/>
    </row>
    <row r="137" spans="1:17" x14ac:dyDescent="0.2">
      <c r="A137" s="342">
        <v>421000201</v>
      </c>
      <c r="B137" s="343" t="s">
        <v>499</v>
      </c>
      <c r="C137" s="124" t="s">
        <v>500</v>
      </c>
      <c r="D137" s="129" t="s">
        <v>433</v>
      </c>
      <c r="E137" s="115"/>
      <c r="F137" s="315"/>
      <c r="G137" s="316"/>
      <c r="H137" s="315"/>
      <c r="I137" s="315"/>
      <c r="J137" s="315"/>
      <c r="K137" s="112"/>
      <c r="L137" s="112">
        <f>80000+5000</f>
        <v>85000</v>
      </c>
      <c r="M137" s="315">
        <v>0</v>
      </c>
      <c r="N137" s="315">
        <v>0</v>
      </c>
      <c r="O137" s="119">
        <f t="shared" ref="O137:O148" si="40">N137/L137</f>
        <v>0</v>
      </c>
    </row>
    <row r="138" spans="1:17" hidden="1" x14ac:dyDescent="0.2">
      <c r="A138" s="109"/>
      <c r="B138" s="337"/>
      <c r="C138" s="124"/>
      <c r="D138" s="129" t="s">
        <v>433</v>
      </c>
      <c r="E138" s="115"/>
      <c r="F138" s="315"/>
      <c r="G138" s="316"/>
      <c r="H138" s="315"/>
      <c r="I138" s="315"/>
      <c r="J138" s="315"/>
      <c r="K138" s="112"/>
      <c r="L138" s="112">
        <v>0</v>
      </c>
      <c r="M138" s="315">
        <v>0</v>
      </c>
      <c r="N138" s="315">
        <v>0</v>
      </c>
      <c r="O138" s="119" t="e">
        <f t="shared" si="40"/>
        <v>#DIV/0!</v>
      </c>
    </row>
    <row r="139" spans="1:17" x14ac:dyDescent="0.2">
      <c r="A139" s="342">
        <v>422500121</v>
      </c>
      <c r="B139" s="343" t="s">
        <v>501</v>
      </c>
      <c r="C139" s="124" t="s">
        <v>502</v>
      </c>
      <c r="D139" s="129" t="s">
        <v>433</v>
      </c>
      <c r="E139" s="115"/>
      <c r="F139" s="315"/>
      <c r="G139" s="316"/>
      <c r="H139" s="315"/>
      <c r="I139" s="315"/>
      <c r="J139" s="315"/>
      <c r="K139" s="112"/>
      <c r="L139" s="112">
        <v>1500000</v>
      </c>
      <c r="M139" s="315">
        <v>0</v>
      </c>
      <c r="N139" s="315">
        <v>0</v>
      </c>
      <c r="O139" s="119">
        <f t="shared" si="40"/>
        <v>0</v>
      </c>
    </row>
    <row r="140" spans="1:17" x14ac:dyDescent="0.2">
      <c r="A140" s="342">
        <v>490000171</v>
      </c>
      <c r="B140" s="343" t="s">
        <v>503</v>
      </c>
      <c r="C140" s="124" t="s">
        <v>504</v>
      </c>
      <c r="D140" s="129" t="s">
        <v>433</v>
      </c>
      <c r="E140" s="115"/>
      <c r="F140" s="315"/>
      <c r="G140" s="316"/>
      <c r="H140" s="315"/>
      <c r="I140" s="315"/>
      <c r="J140" s="315"/>
      <c r="K140" s="112"/>
      <c r="L140" s="112">
        <v>1500000</v>
      </c>
      <c r="M140" s="315">
        <v>0</v>
      </c>
      <c r="N140" s="315">
        <v>0</v>
      </c>
      <c r="O140" s="119">
        <f t="shared" si="40"/>
        <v>0</v>
      </c>
    </row>
    <row r="141" spans="1:17" x14ac:dyDescent="0.2">
      <c r="A141" s="342">
        <v>440000081</v>
      </c>
      <c r="B141" s="343" t="s">
        <v>505</v>
      </c>
      <c r="C141" s="124" t="s">
        <v>506</v>
      </c>
      <c r="D141" s="129" t="s">
        <v>433</v>
      </c>
      <c r="E141" s="115"/>
      <c r="F141" s="315"/>
      <c r="G141" s="316"/>
      <c r="H141" s="315"/>
      <c r="I141" s="315"/>
      <c r="J141" s="315"/>
      <c r="K141" s="112"/>
      <c r="L141" s="112">
        <v>470000</v>
      </c>
      <c r="M141" s="315">
        <v>0</v>
      </c>
      <c r="N141" s="315">
        <v>0</v>
      </c>
      <c r="O141" s="119">
        <f t="shared" si="40"/>
        <v>0</v>
      </c>
    </row>
    <row r="142" spans="1:17" x14ac:dyDescent="0.2">
      <c r="A142" s="342">
        <v>440000111</v>
      </c>
      <c r="B142" s="343" t="s">
        <v>507</v>
      </c>
      <c r="C142" s="124" t="s">
        <v>508</v>
      </c>
      <c r="D142" s="129" t="s">
        <v>433</v>
      </c>
      <c r="E142" s="115"/>
      <c r="F142" s="315"/>
      <c r="G142" s="316"/>
      <c r="H142" s="315"/>
      <c r="I142" s="315"/>
      <c r="J142" s="315"/>
      <c r="K142" s="112"/>
      <c r="L142" s="112">
        <v>50000</v>
      </c>
      <c r="M142" s="315">
        <v>0</v>
      </c>
      <c r="N142" s="315">
        <v>0</v>
      </c>
      <c r="O142" s="119">
        <f t="shared" si="40"/>
        <v>0</v>
      </c>
    </row>
    <row r="143" spans="1:17" x14ac:dyDescent="0.2">
      <c r="A143" s="342">
        <v>421000261</v>
      </c>
      <c r="B143" s="342" t="s">
        <v>509</v>
      </c>
      <c r="C143" s="358" t="s">
        <v>510</v>
      </c>
      <c r="D143" s="129" t="s">
        <v>433</v>
      </c>
      <c r="E143" s="115"/>
      <c r="F143" s="315"/>
      <c r="G143" s="316"/>
      <c r="H143" s="315"/>
      <c r="I143" s="315"/>
      <c r="J143" s="315"/>
      <c r="K143" s="112"/>
      <c r="L143" s="365">
        <v>90000</v>
      </c>
      <c r="M143" s="315">
        <v>0</v>
      </c>
      <c r="N143" s="315">
        <v>0</v>
      </c>
      <c r="O143" s="119">
        <f t="shared" si="40"/>
        <v>0</v>
      </c>
    </row>
    <row r="144" spans="1:17" x14ac:dyDescent="0.2">
      <c r="A144" s="342">
        <v>421000271</v>
      </c>
      <c r="B144" s="342" t="s">
        <v>509</v>
      </c>
      <c r="C144" s="366" t="s">
        <v>511</v>
      </c>
      <c r="D144" s="129" t="s">
        <v>433</v>
      </c>
      <c r="E144" s="115"/>
      <c r="F144" s="315"/>
      <c r="G144" s="316"/>
      <c r="H144" s="315"/>
      <c r="I144" s="315"/>
      <c r="J144" s="315"/>
      <c r="K144" s="112"/>
      <c r="L144" s="365">
        <f>160000+30000+10000</f>
        <v>200000</v>
      </c>
      <c r="M144" s="315">
        <v>0</v>
      </c>
      <c r="N144" s="315">
        <v>0</v>
      </c>
      <c r="O144" s="119">
        <f t="shared" si="40"/>
        <v>0</v>
      </c>
    </row>
    <row r="145" spans="1:17" x14ac:dyDescent="0.2">
      <c r="A145" s="342">
        <v>421000281</v>
      </c>
      <c r="B145" s="342" t="s">
        <v>509</v>
      </c>
      <c r="C145" s="366" t="s">
        <v>512</v>
      </c>
      <c r="D145" s="129" t="s">
        <v>433</v>
      </c>
      <c r="E145" s="115"/>
      <c r="F145" s="315"/>
      <c r="G145" s="316"/>
      <c r="H145" s="315"/>
      <c r="I145" s="315"/>
      <c r="J145" s="315"/>
      <c r="K145" s="112"/>
      <c r="L145" s="365">
        <v>300000</v>
      </c>
      <c r="M145" s="315">
        <v>0</v>
      </c>
      <c r="N145" s="315">
        <v>0</v>
      </c>
      <c r="O145" s="119">
        <f t="shared" si="40"/>
        <v>0</v>
      </c>
    </row>
    <row r="146" spans="1:17" x14ac:dyDescent="0.2">
      <c r="A146" s="342">
        <v>422500141</v>
      </c>
      <c r="B146" s="342" t="s">
        <v>513</v>
      </c>
      <c r="C146" s="366" t="s">
        <v>514</v>
      </c>
      <c r="D146" s="129" t="s">
        <v>433</v>
      </c>
      <c r="E146" s="115"/>
      <c r="F146" s="315"/>
      <c r="G146" s="316"/>
      <c r="H146" s="315"/>
      <c r="I146" s="315"/>
      <c r="J146" s="315"/>
      <c r="K146" s="112"/>
      <c r="L146" s="365">
        <v>160000</v>
      </c>
      <c r="M146" s="315">
        <v>0</v>
      </c>
      <c r="N146" s="315">
        <v>0</v>
      </c>
      <c r="O146" s="119">
        <f t="shared" si="40"/>
        <v>0</v>
      </c>
    </row>
    <row r="147" spans="1:17" x14ac:dyDescent="0.2">
      <c r="A147" s="342">
        <v>422500151</v>
      </c>
      <c r="B147" s="343"/>
      <c r="C147" s="367" t="s">
        <v>515</v>
      </c>
      <c r="D147" s="129" t="s">
        <v>433</v>
      </c>
      <c r="E147" s="115"/>
      <c r="F147" s="315"/>
      <c r="G147" s="316"/>
      <c r="H147" s="315"/>
      <c r="I147" s="315"/>
      <c r="J147" s="315"/>
      <c r="K147" s="112"/>
      <c r="L147" s="365">
        <v>450000</v>
      </c>
      <c r="M147" s="315">
        <v>0</v>
      </c>
      <c r="N147" s="315">
        <v>0</v>
      </c>
      <c r="O147" s="119">
        <f t="shared" si="40"/>
        <v>0</v>
      </c>
    </row>
    <row r="148" spans="1:17" x14ac:dyDescent="0.2">
      <c r="A148" s="342">
        <v>421000291</v>
      </c>
      <c r="B148" s="343" t="s">
        <v>509</v>
      </c>
      <c r="C148" s="367" t="s">
        <v>516</v>
      </c>
      <c r="D148" s="129" t="s">
        <v>433</v>
      </c>
      <c r="E148" s="115"/>
      <c r="F148" s="315"/>
      <c r="G148" s="316"/>
      <c r="H148" s="315"/>
      <c r="I148" s="315"/>
      <c r="J148" s="315"/>
      <c r="K148" s="112"/>
      <c r="L148" s="368">
        <v>50000</v>
      </c>
      <c r="M148" s="315">
        <v>0</v>
      </c>
      <c r="N148" s="315">
        <v>0</v>
      </c>
      <c r="O148" s="119">
        <f t="shared" si="40"/>
        <v>0</v>
      </c>
    </row>
    <row r="149" spans="1:17" x14ac:dyDescent="0.2">
      <c r="A149" s="109"/>
      <c r="B149" s="337"/>
      <c r="C149" s="131"/>
      <c r="D149" s="115"/>
      <c r="E149" s="115"/>
      <c r="F149" s="315"/>
      <c r="G149" s="316"/>
      <c r="H149" s="315"/>
      <c r="I149" s="315"/>
      <c r="J149" s="315"/>
      <c r="K149" s="112"/>
      <c r="L149" s="112"/>
      <c r="M149" s="315"/>
      <c r="N149" s="315"/>
      <c r="O149" s="119"/>
    </row>
    <row r="150" spans="1:17" s="22" customFormat="1" hidden="1" x14ac:dyDescent="0.2">
      <c r="A150" s="162">
        <v>421000011</v>
      </c>
      <c r="B150" s="339"/>
      <c r="C150" s="131" t="s">
        <v>236</v>
      </c>
      <c r="D150" s="129" t="s">
        <v>433</v>
      </c>
      <c r="E150" s="115"/>
      <c r="F150" s="158"/>
      <c r="G150" s="165"/>
      <c r="H150" s="158"/>
      <c r="I150" s="158">
        <v>97000</v>
      </c>
      <c r="J150" s="158">
        <v>97000</v>
      </c>
      <c r="K150" s="112">
        <f>F150+J150</f>
        <v>97000</v>
      </c>
      <c r="L150" s="112"/>
      <c r="M150" s="158"/>
      <c r="N150" s="158">
        <v>0</v>
      </c>
      <c r="O150" s="119"/>
    </row>
    <row r="151" spans="1:17" s="22" customFormat="1" hidden="1" x14ac:dyDescent="0.2">
      <c r="A151" s="162">
        <v>422500021</v>
      </c>
      <c r="B151" s="339"/>
      <c r="C151" s="131" t="s">
        <v>296</v>
      </c>
      <c r="D151" s="129" t="s">
        <v>433</v>
      </c>
      <c r="E151" s="115"/>
      <c r="F151" s="158">
        <v>20000</v>
      </c>
      <c r="G151" s="165"/>
      <c r="H151" s="158"/>
      <c r="I151" s="158">
        <v>150000</v>
      </c>
      <c r="J151" s="158">
        <v>150000</v>
      </c>
      <c r="K151" s="112">
        <f>F151+J151</f>
        <v>170000</v>
      </c>
      <c r="L151" s="112"/>
      <c r="M151" s="158"/>
      <c r="N151" s="158">
        <v>0</v>
      </c>
      <c r="O151" s="119">
        <f>I151/F151</f>
        <v>7.5</v>
      </c>
    </row>
    <row r="152" spans="1:17" x14ac:dyDescent="0.2">
      <c r="A152" s="103"/>
      <c r="B152" s="336"/>
      <c r="C152" s="132" t="s">
        <v>237</v>
      </c>
      <c r="D152" s="108"/>
      <c r="E152" s="108"/>
      <c r="F152" s="161">
        <f>F5+F36+F53+F126+F151</f>
        <v>62142678.589999996</v>
      </c>
      <c r="G152" s="161" t="e">
        <f>G5+G36+G53+G126+G151</f>
        <v>#DIV/0!</v>
      </c>
      <c r="H152" s="161">
        <f>H5+H36+H53+H126+H151</f>
        <v>5511468.6600000001</v>
      </c>
      <c r="I152" s="161">
        <f>I5+I36+I53+I126+I151+I150</f>
        <v>31463234.41</v>
      </c>
      <c r="J152" s="161">
        <f>J5+J36+J53+J126+J151+J150</f>
        <v>4832825.08</v>
      </c>
      <c r="K152" s="161">
        <f>K5+K36+K53+K126+K151+K150</f>
        <v>66975503.670000002</v>
      </c>
      <c r="L152" s="161">
        <f>L135+L126+L120+L104+L91+L67+L62+L54+L37+L6</f>
        <v>62377163.671314999</v>
      </c>
      <c r="M152" s="161">
        <f>M5+M36+M53+M126+M151</f>
        <v>2283575.61</v>
      </c>
      <c r="N152" s="161">
        <f>N5+N36+N53+N126+N151+N150</f>
        <v>2283575.61</v>
      </c>
      <c r="O152" s="313">
        <f t="shared" ref="O152" si="41">N152/L152</f>
        <v>3.6609160718382161E-2</v>
      </c>
      <c r="Q152" s="346"/>
    </row>
    <row r="153" spans="1:17" x14ac:dyDescent="0.2">
      <c r="C153" s="133"/>
      <c r="D153" s="134"/>
      <c r="E153" s="134"/>
      <c r="K153" s="112">
        <f>F153+J153</f>
        <v>0</v>
      </c>
      <c r="L153" s="369"/>
    </row>
    <row r="154" spans="1:17" x14ac:dyDescent="0.2">
      <c r="C154" s="135" t="s">
        <v>204</v>
      </c>
      <c r="F154" s="317">
        <v>25188283.199999999</v>
      </c>
      <c r="G154" s="317" t="e">
        <f>G7+G8+G9+G10+G22+G23+G24+G25+G38+G39+G41+G42+G43+G44+G45+G48+G49</f>
        <v>#DIV/0!</v>
      </c>
      <c r="H154" s="317">
        <f>H7+H8+H9+H10+H22+H23+H24+H25+H38+H39+H41+H42+H43+H44+H45+H48+H49</f>
        <v>736639.11</v>
      </c>
      <c r="I154" s="317">
        <f>I7+I8+I9+I10+I22+I23+I24+I25+I38+I39+I41+I42+I43+I44+I45+I48+I49</f>
        <v>10951410.48</v>
      </c>
      <c r="J154" s="317">
        <f>J7+J8+J9+J10+J22+J23+J24+J25+J38+J39+J41+J42+J43+J44+J45+J48+J49</f>
        <v>0.44999999983701855</v>
      </c>
      <c r="K154" s="317">
        <f>K7+K8+K9+K10+K22+K23+K24+K25+K38+K39+K41+K42+K43+K44+K45+K48+K49</f>
        <v>24057000</v>
      </c>
      <c r="L154" s="317">
        <f>L37+L33+L32+L31+L30+L29+L28+L23+L22+L10+L9+L8+L7</f>
        <v>27330000</v>
      </c>
      <c r="M154" s="317">
        <f>M7+M8+M9+M10+M22+M23+M24+M25+M38+M39+M41+M42+M43+M44+M45+M48+M49</f>
        <v>1481386.6099999999</v>
      </c>
      <c r="N154" s="317">
        <f>N7+N8+N9+N10+N22+N23+N24+N25+N38+N39+N41+N42+N43+N44+N45+N48+N49</f>
        <v>1481386.6099999999</v>
      </c>
      <c r="O154" s="318">
        <f>N154/L154</f>
        <v>5.4203681302597874E-2</v>
      </c>
      <c r="P154" s="346"/>
    </row>
    <row r="155" spans="1:17" x14ac:dyDescent="0.2">
      <c r="C155" s="135" t="s">
        <v>238</v>
      </c>
      <c r="F155" s="319">
        <f>F151+F122+F121+F108+F107+F106+F105+F95+F86+F68+F64+F63+F57+F56+F28+F26+F114</f>
        <v>7937701.4399999995</v>
      </c>
      <c r="G155" s="370" t="e">
        <f>G151+G122+G121+G108+G107+G106+G105+G95+G86+G68+G64+G63+G57+G56+G28+G26+G114</f>
        <v>#REF!</v>
      </c>
      <c r="H155" s="319">
        <f>H151+H122+H121+H108+H107+H106+H105+H95+H86+H68+H64+H63+H57+H56+H28+H26+H114</f>
        <v>336383.29000000004</v>
      </c>
      <c r="I155" s="319">
        <f>I151+I122+I121+I108+I107+I106+I105+I95+I86+I68+I64+I63+I57+I56+I28+I26+I114+I150</f>
        <v>5125744.2299999995</v>
      </c>
      <c r="J155" s="319">
        <f>J151+J122+J121+J108+J107+J106+J105+J95+J86+J68+J64+J63+J57+J56+J28+J26+J114+J150</f>
        <v>710247.22</v>
      </c>
      <c r="K155" s="319">
        <f>K151+K122+K121+K108+K107+K106+K105+K95+K86+K68+K64+K63+K57+K56+K28+K26+K114+K150</f>
        <v>8647948.6599999983</v>
      </c>
      <c r="L155" s="319">
        <f>L135+L120+L104+L91+L67+L62+L54+L26+L133+L34</f>
        <v>35175611.93</v>
      </c>
      <c r="M155" s="319">
        <f>M151+M122+M121+M108+M107+M106+M105+M95+M86+M68+M64+M63+M57+M56+M28+M26+M114</f>
        <v>802189</v>
      </c>
      <c r="N155" s="319">
        <f>N151+N122+N121+N108+N107+N106+N105+N95+N86+N68+N64+N63+N57+N56+N28+N26+N114+N150</f>
        <v>802189</v>
      </c>
      <c r="O155" s="318">
        <f t="shared" ref="O155:O157" si="42">N155/L155</f>
        <v>2.2805260690172732E-2</v>
      </c>
      <c r="Q155" s="347"/>
    </row>
    <row r="156" spans="1:17" x14ac:dyDescent="0.2">
      <c r="C156" s="135" t="s">
        <v>239</v>
      </c>
      <c r="F156" s="320">
        <f>F27</f>
        <v>147977.60000000001</v>
      </c>
      <c r="G156" s="320" t="e">
        <f>G27+#REF!</f>
        <v>#DIV/0!</v>
      </c>
      <c r="H156" s="320">
        <f t="shared" ref="H156:N156" si="43">H27</f>
        <v>335245.86</v>
      </c>
      <c r="I156" s="320">
        <f t="shared" si="43"/>
        <v>3202156.04</v>
      </c>
      <c r="J156" s="320">
        <f t="shared" si="43"/>
        <v>4122577.41</v>
      </c>
      <c r="K156" s="320">
        <f t="shared" si="43"/>
        <v>4270555.01</v>
      </c>
      <c r="L156" s="320">
        <f t="shared" si="43"/>
        <v>504051.69</v>
      </c>
      <c r="M156" s="320">
        <f t="shared" si="43"/>
        <v>0</v>
      </c>
      <c r="N156" s="320">
        <f t="shared" si="43"/>
        <v>0</v>
      </c>
      <c r="O156" s="318">
        <f t="shared" si="42"/>
        <v>0</v>
      </c>
    </row>
    <row r="157" spans="1:17" x14ac:dyDescent="0.2">
      <c r="C157" s="135" t="s">
        <v>240</v>
      </c>
      <c r="F157" s="321">
        <f t="shared" ref="F157:K157" si="44">F126</f>
        <v>30000000</v>
      </c>
      <c r="G157" s="321" t="e">
        <f t="shared" si="44"/>
        <v>#REF!</v>
      </c>
      <c r="H157" s="321">
        <f t="shared" si="44"/>
        <v>4103200.4</v>
      </c>
      <c r="I157" s="321">
        <f t="shared" si="44"/>
        <v>12183923.66</v>
      </c>
      <c r="J157" s="321">
        <f t="shared" si="44"/>
        <v>0</v>
      </c>
      <c r="K157" s="321">
        <f t="shared" si="44"/>
        <v>30000000</v>
      </c>
      <c r="L157" s="321">
        <f>L126-L133</f>
        <v>19999999.800000001</v>
      </c>
      <c r="M157" s="321">
        <f t="shared" ref="M157:N157" si="45">M126</f>
        <v>0</v>
      </c>
      <c r="N157" s="321">
        <f t="shared" si="45"/>
        <v>0</v>
      </c>
      <c r="O157" s="318">
        <f t="shared" si="42"/>
        <v>0</v>
      </c>
    </row>
    <row r="158" spans="1:17" x14ac:dyDescent="0.2">
      <c r="C158" s="135"/>
      <c r="F158" s="136"/>
      <c r="G158" s="136"/>
      <c r="H158" s="136"/>
      <c r="I158" s="136"/>
      <c r="J158" s="136"/>
      <c r="K158" s="112">
        <f>F158+J158</f>
        <v>0</v>
      </c>
      <c r="L158" s="369"/>
      <c r="M158" s="136"/>
      <c r="N158" s="136"/>
      <c r="O158" s="371"/>
      <c r="P158" s="347"/>
    </row>
    <row r="159" spans="1:17" ht="12.75" thickBot="1" x14ac:dyDescent="0.25">
      <c r="C159" s="135" t="s">
        <v>241</v>
      </c>
      <c r="F159" s="137">
        <f>SUM(F154:F157)</f>
        <v>63273962.240000002</v>
      </c>
      <c r="G159" s="137" t="e">
        <f t="shared" ref="G159:H159" si="46">SUM(G154:G157)</f>
        <v>#DIV/0!</v>
      </c>
      <c r="H159" s="137">
        <f t="shared" si="46"/>
        <v>5511468.6600000001</v>
      </c>
      <c r="I159" s="137">
        <f>SUM(I154:I157)</f>
        <v>31463234.41</v>
      </c>
      <c r="J159" s="137">
        <f>SUM(J154:J157)</f>
        <v>4832825.08</v>
      </c>
      <c r="K159" s="137">
        <f>SUM(K154:K157)</f>
        <v>66975503.669999994</v>
      </c>
      <c r="L159" s="137">
        <f>SUM(L154:L157)</f>
        <v>83009663.420000002</v>
      </c>
      <c r="M159" s="137">
        <f t="shared" ref="M159" si="47">SUM(M154:M157)</f>
        <v>2283575.61</v>
      </c>
      <c r="N159" s="137">
        <f>SUM(N154:N157)</f>
        <v>2283575.61</v>
      </c>
      <c r="O159" s="322">
        <f>N159/L159</f>
        <v>2.7509756285191787E-2</v>
      </c>
    </row>
    <row r="160" spans="1:17" x14ac:dyDescent="0.2">
      <c r="C160" s="135"/>
      <c r="F160" s="140"/>
      <c r="J160" s="54"/>
      <c r="K160" s="54"/>
      <c r="L160" s="54"/>
      <c r="O160" s="54"/>
    </row>
    <row r="161" spans="3:15" x14ac:dyDescent="0.2">
      <c r="C161" s="135"/>
      <c r="F161" s="141"/>
      <c r="J161" s="54"/>
      <c r="K161" s="54"/>
      <c r="L161" s="54"/>
      <c r="O161" s="54"/>
    </row>
  </sheetData>
  <pageMargins left="0.70866141732283472" right="0.70866141732283472" top="0.79374999999999996" bottom="0.74803149606299213" header="0.31496062992125984" footer="0.31496062992125984"/>
  <pageSetup paperSize="9" scale="60" orientation="portrait" r:id="rId1"/>
  <headerFooter>
    <oddHeader>&amp;CUBUHLEBEZWE MUNICIPALITY
2018-01
Sec 71- Capital expenditure
2016/17 Financial year</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53"/>
  <sheetViews>
    <sheetView workbookViewId="0">
      <selection activeCell="N16" sqref="N16"/>
    </sheetView>
  </sheetViews>
  <sheetFormatPr defaultColWidth="9.140625" defaultRowHeight="11.25" x14ac:dyDescent="0.2"/>
  <cols>
    <col min="1" max="1" width="22.85546875" style="56" customWidth="1"/>
    <col min="2" max="2" width="12.85546875" style="56" customWidth="1"/>
    <col min="3" max="3" width="17.28515625" style="56" customWidth="1"/>
    <col min="4" max="4" width="8.7109375" style="56" customWidth="1"/>
    <col min="5" max="5" width="8" style="56" customWidth="1"/>
    <col min="6" max="6" width="12" style="57" customWidth="1"/>
    <col min="7" max="7" width="11.85546875" style="58" customWidth="1"/>
    <col min="8" max="8" width="11.140625" style="59" customWidth="1"/>
    <col min="9" max="9" width="10.28515625" style="60" customWidth="1"/>
    <col min="10" max="10" width="8.85546875" style="56" customWidth="1"/>
    <col min="11" max="11" width="10.28515625" style="56" customWidth="1"/>
    <col min="12" max="13" width="9.140625" style="56"/>
    <col min="14" max="14" width="9.7109375" style="56" bestFit="1" customWidth="1"/>
    <col min="15" max="16384" width="9.140625" style="56"/>
  </cols>
  <sheetData>
    <row r="1" spans="1:11" x14ac:dyDescent="0.2">
      <c r="A1" s="55"/>
    </row>
    <row r="2" spans="1:11" x14ac:dyDescent="0.2">
      <c r="A2" s="55"/>
      <c r="D2" s="55" t="s">
        <v>301</v>
      </c>
      <c r="E2" s="55"/>
    </row>
    <row r="3" spans="1:11" x14ac:dyDescent="0.2">
      <c r="A3" s="55"/>
      <c r="D3" s="436" t="s">
        <v>519</v>
      </c>
      <c r="E3" s="436"/>
      <c r="F3" s="436"/>
    </row>
    <row r="4" spans="1:11" x14ac:dyDescent="0.2">
      <c r="A4" s="55"/>
      <c r="D4" s="55" t="s">
        <v>849</v>
      </c>
      <c r="E4" s="55"/>
      <c r="F4" s="248"/>
    </row>
    <row r="5" spans="1:11" x14ac:dyDescent="0.2">
      <c r="A5" s="55"/>
    </row>
    <row r="6" spans="1:11" ht="12" thickBot="1" x14ac:dyDescent="0.25"/>
    <row r="7" spans="1:11" x14ac:dyDescent="0.2">
      <c r="A7" s="61"/>
      <c r="B7" s="62"/>
      <c r="C7" s="63"/>
      <c r="D7" s="62" t="s">
        <v>1</v>
      </c>
      <c r="E7" s="62" t="s">
        <v>2</v>
      </c>
      <c r="F7" s="64" t="s">
        <v>3</v>
      </c>
      <c r="G7" s="65" t="s">
        <v>4</v>
      </c>
      <c r="H7" s="66" t="s">
        <v>2</v>
      </c>
      <c r="I7" s="67" t="s">
        <v>2</v>
      </c>
      <c r="J7" s="68" t="s">
        <v>63</v>
      </c>
      <c r="K7" s="62" t="s">
        <v>274</v>
      </c>
    </row>
    <row r="8" spans="1:11" ht="12" thickBot="1" x14ac:dyDescent="0.25">
      <c r="A8" s="193" t="s">
        <v>5</v>
      </c>
      <c r="B8" s="249" t="s">
        <v>6</v>
      </c>
      <c r="C8" s="152" t="s">
        <v>7</v>
      </c>
      <c r="D8" s="249" t="s">
        <v>8</v>
      </c>
      <c r="E8" s="249" t="s">
        <v>9</v>
      </c>
      <c r="F8" s="142" t="s">
        <v>10</v>
      </c>
      <c r="G8" s="250" t="s">
        <v>11</v>
      </c>
      <c r="H8" s="251" t="s">
        <v>12</v>
      </c>
      <c r="I8" s="252" t="s">
        <v>13</v>
      </c>
      <c r="J8" s="249" t="s">
        <v>65</v>
      </c>
      <c r="K8" s="249" t="s">
        <v>275</v>
      </c>
    </row>
    <row r="9" spans="1:11" x14ac:dyDescent="0.2">
      <c r="A9" s="79"/>
      <c r="B9" s="80"/>
      <c r="C9" s="80"/>
      <c r="D9" s="80"/>
      <c r="E9" s="80"/>
      <c r="F9" s="81"/>
      <c r="G9" s="82"/>
      <c r="H9" s="83"/>
      <c r="I9" s="84"/>
      <c r="J9" s="80"/>
      <c r="K9" s="253"/>
    </row>
    <row r="10" spans="1:11" s="69" customFormat="1" x14ac:dyDescent="0.2">
      <c r="A10" s="254"/>
      <c r="B10" s="255"/>
      <c r="C10" s="255"/>
      <c r="D10" s="256"/>
      <c r="E10" s="71"/>
      <c r="F10" s="72"/>
      <c r="G10" s="75"/>
      <c r="H10" s="257"/>
      <c r="I10" s="258"/>
      <c r="J10" s="73"/>
      <c r="K10" s="259"/>
    </row>
    <row r="11" spans="1:11" s="69" customFormat="1" x14ac:dyDescent="0.2">
      <c r="A11" s="254" t="s">
        <v>242</v>
      </c>
      <c r="B11" s="74">
        <v>2074566678</v>
      </c>
      <c r="C11" s="260" t="s">
        <v>282</v>
      </c>
      <c r="D11" s="70"/>
      <c r="E11" s="71"/>
      <c r="F11" s="72"/>
      <c r="G11" s="72">
        <v>0</v>
      </c>
      <c r="H11" s="257">
        <v>0</v>
      </c>
      <c r="I11" s="73">
        <v>0</v>
      </c>
      <c r="J11" s="73">
        <f>G11/G42</f>
        <v>0</v>
      </c>
      <c r="K11" s="100">
        <f>SUM(J11:J15)</f>
        <v>0.21208811974397684</v>
      </c>
    </row>
    <row r="12" spans="1:11" s="69" customFormat="1" x14ac:dyDescent="0.2">
      <c r="A12" s="254" t="s">
        <v>242</v>
      </c>
      <c r="B12" s="74">
        <v>2074567242</v>
      </c>
      <c r="C12" s="255" t="s">
        <v>271</v>
      </c>
      <c r="D12" s="70">
        <v>43006</v>
      </c>
      <c r="E12" s="71">
        <v>7.2</v>
      </c>
      <c r="F12" s="72"/>
      <c r="G12" s="72">
        <v>12264610.210000001</v>
      </c>
      <c r="H12" s="257">
        <v>155545.35999999999</v>
      </c>
      <c r="I12" s="73">
        <v>2338.6799999999998</v>
      </c>
      <c r="J12" s="73">
        <f>G12/G42</f>
        <v>7.4556552274595386E-2</v>
      </c>
      <c r="K12" s="100"/>
    </row>
    <row r="13" spans="1:11" s="69" customFormat="1" x14ac:dyDescent="0.2">
      <c r="A13" s="254" t="s">
        <v>243</v>
      </c>
      <c r="B13" s="74">
        <v>2075113660</v>
      </c>
      <c r="C13" s="255" t="s">
        <v>271</v>
      </c>
      <c r="D13" s="70">
        <v>43006</v>
      </c>
      <c r="E13" s="71">
        <v>7.21</v>
      </c>
      <c r="F13" s="72"/>
      <c r="G13" s="72">
        <v>11782309.199999999</v>
      </c>
      <c r="H13" s="257">
        <v>149428.59</v>
      </c>
      <c r="I13" s="73">
        <v>2246.71</v>
      </c>
      <c r="J13" s="73">
        <f>G13/G42</f>
        <v>7.1624644953575414E-2</v>
      </c>
      <c r="K13" s="100"/>
    </row>
    <row r="14" spans="1:11" s="69" customFormat="1" x14ac:dyDescent="0.2">
      <c r="A14" s="254" t="s">
        <v>269</v>
      </c>
      <c r="B14" s="74">
        <v>2075702582</v>
      </c>
      <c r="C14" s="260" t="s">
        <v>282</v>
      </c>
      <c r="D14" s="70">
        <v>42580</v>
      </c>
      <c r="E14" s="71">
        <v>7.2</v>
      </c>
      <c r="F14" s="72"/>
      <c r="G14" s="75">
        <v>0</v>
      </c>
      <c r="H14" s="257">
        <v>0</v>
      </c>
      <c r="I14" s="73">
        <v>0</v>
      </c>
      <c r="J14" s="73">
        <f>G14/G42</f>
        <v>0</v>
      </c>
      <c r="K14" s="100"/>
    </row>
    <row r="15" spans="1:11" s="69" customFormat="1" x14ac:dyDescent="0.2">
      <c r="A15" s="254" t="s">
        <v>269</v>
      </c>
      <c r="B15" s="74">
        <v>2076191891</v>
      </c>
      <c r="C15" s="255" t="s">
        <v>18</v>
      </c>
      <c r="D15" s="70">
        <v>43008</v>
      </c>
      <c r="E15" s="71">
        <v>7.45</v>
      </c>
      <c r="F15" s="72"/>
      <c r="G15" s="72">
        <v>10841739.460000001</v>
      </c>
      <c r="H15" s="257">
        <v>137458.07999999999</v>
      </c>
      <c r="I15" s="73">
        <v>0</v>
      </c>
      <c r="J15" s="73">
        <f>G15/G42</f>
        <v>6.5906922515806043E-2</v>
      </c>
      <c r="K15" s="100"/>
    </row>
    <row r="16" spans="1:11" s="69" customFormat="1" x14ac:dyDescent="0.2">
      <c r="A16" s="254" t="s">
        <v>244</v>
      </c>
      <c r="B16" s="74" t="s">
        <v>15</v>
      </c>
      <c r="C16" s="255" t="s">
        <v>16</v>
      </c>
      <c r="D16" s="70">
        <v>43007</v>
      </c>
      <c r="E16" s="71">
        <v>3.15</v>
      </c>
      <c r="F16" s="72"/>
      <c r="G16" s="75">
        <v>5656125.1200000001</v>
      </c>
      <c r="H16" s="257">
        <v>5795.13</v>
      </c>
      <c r="I16" s="73">
        <v>1813.06</v>
      </c>
      <c r="J16" s="73">
        <f>G16/G42</f>
        <v>3.4383578520668867E-2</v>
      </c>
      <c r="K16" s="100">
        <f>SUM(J16:J19)+J40</f>
        <v>0.17561561324238173</v>
      </c>
    </row>
    <row r="17" spans="1:11" s="69" customFormat="1" x14ac:dyDescent="0.2">
      <c r="A17" s="254" t="s">
        <v>244</v>
      </c>
      <c r="B17" s="74" t="s">
        <v>17</v>
      </c>
      <c r="C17" s="255" t="s">
        <v>16</v>
      </c>
      <c r="D17" s="70">
        <v>42985</v>
      </c>
      <c r="E17" s="71">
        <v>2.5499999999999998</v>
      </c>
      <c r="F17" s="72"/>
      <c r="G17" s="75">
        <v>643811.03</v>
      </c>
      <c r="H17" s="257">
        <v>4363.54</v>
      </c>
      <c r="I17" s="73">
        <v>1719.77</v>
      </c>
      <c r="J17" s="73">
        <f>G17/G42</f>
        <v>3.9137265588774141E-3</v>
      </c>
      <c r="K17" s="100"/>
    </row>
    <row r="18" spans="1:11" s="69" customFormat="1" x14ac:dyDescent="0.2">
      <c r="A18" s="254" t="s">
        <v>244</v>
      </c>
      <c r="B18" s="74">
        <v>74617848129</v>
      </c>
      <c r="C18" s="255" t="s">
        <v>277</v>
      </c>
      <c r="D18" s="70">
        <v>43004</v>
      </c>
      <c r="E18" s="71">
        <v>4.25</v>
      </c>
      <c r="F18" s="72"/>
      <c r="G18" s="75">
        <v>10356054.48</v>
      </c>
      <c r="H18" s="257">
        <v>73508.259999999995</v>
      </c>
      <c r="I18" s="73">
        <v>8852.2999999999993</v>
      </c>
      <c r="J18" s="73">
        <f>G18/G42</f>
        <v>6.2954444044795929E-2</v>
      </c>
      <c r="K18" s="100"/>
    </row>
    <row r="19" spans="1:11" s="69" customFormat="1" x14ac:dyDescent="0.2">
      <c r="A19" s="254" t="s">
        <v>244</v>
      </c>
      <c r="B19" s="153">
        <v>74590521793</v>
      </c>
      <c r="C19" s="255" t="s">
        <v>18</v>
      </c>
      <c r="D19" s="70">
        <v>42986</v>
      </c>
      <c r="E19" s="71">
        <v>6.76</v>
      </c>
      <c r="F19" s="72"/>
      <c r="G19" s="75">
        <v>6131567.1200000001</v>
      </c>
      <c r="H19" s="257">
        <v>109599.8</v>
      </c>
      <c r="I19" s="73">
        <v>16378.84</v>
      </c>
      <c r="J19" s="73">
        <f>G19/G42</f>
        <v>3.7273789927276479E-2</v>
      </c>
      <c r="K19" s="100"/>
    </row>
    <row r="20" spans="1:11" s="69" customFormat="1" x14ac:dyDescent="0.2">
      <c r="A20" s="254" t="s">
        <v>244</v>
      </c>
      <c r="B20" s="153">
        <v>74661532603</v>
      </c>
      <c r="C20" s="255" t="s">
        <v>18</v>
      </c>
      <c r="D20" s="70">
        <v>43006</v>
      </c>
      <c r="E20" s="71"/>
      <c r="F20" s="72"/>
      <c r="G20" s="75">
        <v>0</v>
      </c>
      <c r="H20" s="257"/>
      <c r="I20" s="73">
        <v>0</v>
      </c>
      <c r="J20" s="73">
        <f>G20/G42</f>
        <v>0</v>
      </c>
      <c r="K20" s="100"/>
    </row>
    <row r="21" spans="1:11" s="69" customFormat="1" x14ac:dyDescent="0.2">
      <c r="A21" s="254" t="s">
        <v>264</v>
      </c>
      <c r="B21" s="74" t="s">
        <v>520</v>
      </c>
      <c r="C21" s="255" t="s">
        <v>18</v>
      </c>
      <c r="D21" s="70">
        <v>43006</v>
      </c>
      <c r="E21" s="71"/>
      <c r="F21" s="72"/>
      <c r="G21" s="75">
        <v>10000000</v>
      </c>
      <c r="H21" s="257">
        <v>0</v>
      </c>
      <c r="I21" s="73">
        <v>74465.75</v>
      </c>
      <c r="J21" s="73">
        <f>G21/G42</f>
        <v>6.0789989243853343E-2</v>
      </c>
      <c r="K21" s="100">
        <f>SUM(J21:J23)</f>
        <v>0.15662434850754547</v>
      </c>
    </row>
    <row r="22" spans="1:11" s="69" customFormat="1" x14ac:dyDescent="0.2">
      <c r="A22" s="254" t="s">
        <v>264</v>
      </c>
      <c r="B22" s="74" t="s">
        <v>363</v>
      </c>
      <c r="C22" s="255" t="s">
        <v>18</v>
      </c>
      <c r="D22" s="70">
        <v>42996</v>
      </c>
      <c r="E22" s="71">
        <v>7.45</v>
      </c>
      <c r="F22" s="72"/>
      <c r="G22" s="75">
        <v>5579086.0999999996</v>
      </c>
      <c r="H22" s="257">
        <v>0</v>
      </c>
      <c r="I22" s="73">
        <v>53650.93</v>
      </c>
      <c r="J22" s="73">
        <f>G22/G42</f>
        <v>3.3915258400953163E-2</v>
      </c>
      <c r="K22" s="100"/>
    </row>
    <row r="23" spans="1:11" s="69" customFormat="1" x14ac:dyDescent="0.2">
      <c r="A23" s="254" t="s">
        <v>264</v>
      </c>
      <c r="B23" s="74" t="s">
        <v>364</v>
      </c>
      <c r="C23" s="255" t="s">
        <v>18</v>
      </c>
      <c r="D23" s="70">
        <v>42996</v>
      </c>
      <c r="E23" s="71">
        <v>7.45</v>
      </c>
      <c r="F23" s="72"/>
      <c r="G23" s="75">
        <v>10185739.73</v>
      </c>
      <c r="H23" s="257">
        <v>0</v>
      </c>
      <c r="I23" s="73">
        <v>97950.54</v>
      </c>
      <c r="J23" s="73">
        <f>G23/G42</f>
        <v>6.1919100862738968E-2</v>
      </c>
      <c r="K23" s="100"/>
    </row>
    <row r="24" spans="1:11" s="69" customFormat="1" x14ac:dyDescent="0.2">
      <c r="A24" s="254" t="s">
        <v>245</v>
      </c>
      <c r="B24" s="74" t="s">
        <v>139</v>
      </c>
      <c r="C24" s="255" t="s">
        <v>271</v>
      </c>
      <c r="D24" s="70">
        <v>42984</v>
      </c>
      <c r="E24" s="71">
        <v>2.5</v>
      </c>
      <c r="F24" s="72">
        <v>-5000000</v>
      </c>
      <c r="G24" s="75">
        <v>99722.78</v>
      </c>
      <c r="H24" s="257">
        <v>49998.34</v>
      </c>
      <c r="I24" s="73">
        <v>433.73</v>
      </c>
      <c r="J24" s="73">
        <f>G24/G42</f>
        <v>6.0621467235671533E-4</v>
      </c>
      <c r="K24" s="100">
        <f>SUM(J24:J27)</f>
        <v>0.14281023949856619</v>
      </c>
    </row>
    <row r="25" spans="1:11" s="69" customFormat="1" x14ac:dyDescent="0.2">
      <c r="A25" s="254" t="s">
        <v>245</v>
      </c>
      <c r="B25" s="74" t="s">
        <v>112</v>
      </c>
      <c r="C25" s="255" t="s">
        <v>18</v>
      </c>
      <c r="D25" s="70">
        <v>42996</v>
      </c>
      <c r="E25" s="71">
        <v>7.726</v>
      </c>
      <c r="F25" s="72"/>
      <c r="G25" s="75">
        <v>10793884.810000001</v>
      </c>
      <c r="H25" s="257">
        <v>64745.55</v>
      </c>
      <c r="I25" s="73">
        <v>53052.68</v>
      </c>
      <c r="J25" s="73">
        <f>G25/G42</f>
        <v>6.5616014149929194E-2</v>
      </c>
      <c r="K25" s="100"/>
    </row>
    <row r="26" spans="1:11" s="69" customFormat="1" x14ac:dyDescent="0.2">
      <c r="A26" s="254" t="s">
        <v>265</v>
      </c>
      <c r="B26" s="74" t="s">
        <v>113</v>
      </c>
      <c r="C26" s="255" t="s">
        <v>271</v>
      </c>
      <c r="D26" s="70">
        <v>42996</v>
      </c>
      <c r="E26" s="71">
        <v>7.7750000000000004</v>
      </c>
      <c r="F26" s="72"/>
      <c r="G26" s="75">
        <v>12584821.52</v>
      </c>
      <c r="H26" s="257">
        <v>76253.08</v>
      </c>
      <c r="I26" s="73">
        <v>60510.58</v>
      </c>
      <c r="J26" s="73">
        <f>G26/G42</f>
        <v>7.6503116483661399E-2</v>
      </c>
      <c r="K26" s="100"/>
    </row>
    <row r="27" spans="1:11" s="69" customFormat="1" x14ac:dyDescent="0.2">
      <c r="A27" s="254" t="s">
        <v>265</v>
      </c>
      <c r="B27" s="74" t="s">
        <v>266</v>
      </c>
      <c r="C27" s="260" t="s">
        <v>18</v>
      </c>
      <c r="D27" s="70">
        <v>42991</v>
      </c>
      <c r="E27" s="71">
        <v>7.25</v>
      </c>
      <c r="F27" s="72"/>
      <c r="G27" s="75">
        <v>13965.16</v>
      </c>
      <c r="H27" s="257">
        <v>109.46</v>
      </c>
      <c r="I27" s="73">
        <v>53.61</v>
      </c>
      <c r="J27" s="73">
        <f>G27/G42</f>
        <v>8.4894192618869088E-5</v>
      </c>
      <c r="K27" s="100"/>
    </row>
    <row r="28" spans="1:11" s="69" customFormat="1" x14ac:dyDescent="0.2">
      <c r="A28" s="254" t="s">
        <v>265</v>
      </c>
      <c r="B28" s="74" t="s">
        <v>521</v>
      </c>
      <c r="C28" s="260" t="s">
        <v>18</v>
      </c>
      <c r="D28" s="70">
        <v>42997</v>
      </c>
      <c r="E28" s="71">
        <v>7.25</v>
      </c>
      <c r="F28" s="425"/>
      <c r="G28" s="75">
        <v>5034017.12</v>
      </c>
      <c r="H28" s="257">
        <v>34017.120000000003</v>
      </c>
      <c r="I28" s="73">
        <v>25479.75</v>
      </c>
      <c r="J28" s="73"/>
      <c r="K28" s="100"/>
    </row>
    <row r="29" spans="1:11" s="69" customFormat="1" x14ac:dyDescent="0.2">
      <c r="A29" s="254" t="s">
        <v>265</v>
      </c>
      <c r="B29" s="74" t="s">
        <v>521</v>
      </c>
      <c r="C29" s="260" t="s">
        <v>18</v>
      </c>
      <c r="D29" s="70">
        <v>42997</v>
      </c>
      <c r="E29" s="71">
        <v>7.25</v>
      </c>
      <c r="F29" s="425"/>
      <c r="G29" s="75">
        <v>5000000</v>
      </c>
      <c r="H29" s="257"/>
      <c r="I29" s="73"/>
      <c r="J29" s="73"/>
      <c r="K29" s="100"/>
    </row>
    <row r="30" spans="1:11" s="69" customFormat="1" x14ac:dyDescent="0.2">
      <c r="A30" s="261" t="s">
        <v>309</v>
      </c>
      <c r="B30" s="74">
        <v>50011092081</v>
      </c>
      <c r="C30" s="255" t="s">
        <v>18</v>
      </c>
      <c r="D30" s="70">
        <v>43004</v>
      </c>
      <c r="E30" s="71">
        <v>7.75</v>
      </c>
      <c r="F30" s="72"/>
      <c r="G30" s="75">
        <v>5309951.6500000004</v>
      </c>
      <c r="H30" s="257">
        <v>67949.64</v>
      </c>
      <c r="I30" s="73">
        <v>33913.86</v>
      </c>
      <c r="J30" s="73">
        <f>G30/G42</f>
        <v>3.2279190368888135E-2</v>
      </c>
      <c r="K30" s="100">
        <f>SUM(J30:J32)</f>
        <v>9.6193992414528834E-2</v>
      </c>
    </row>
    <row r="31" spans="1:11" s="69" customFormat="1" x14ac:dyDescent="0.2">
      <c r="A31" s="261" t="s">
        <v>309</v>
      </c>
      <c r="B31" s="74">
        <v>50011092081</v>
      </c>
      <c r="C31" s="255" t="s">
        <v>18</v>
      </c>
      <c r="D31" s="70">
        <v>42996</v>
      </c>
      <c r="E31" s="71">
        <v>7.75</v>
      </c>
      <c r="F31" s="72"/>
      <c r="G31" s="75">
        <v>5112455.28</v>
      </c>
      <c r="H31" s="257">
        <v>65652.11</v>
      </c>
      <c r="I31" s="73">
        <v>33694.58</v>
      </c>
      <c r="J31" s="73"/>
      <c r="K31" s="100"/>
    </row>
    <row r="32" spans="1:11" s="69" customFormat="1" x14ac:dyDescent="0.2">
      <c r="A32" s="261" t="s">
        <v>309</v>
      </c>
      <c r="B32" s="74">
        <v>50011092081</v>
      </c>
      <c r="C32" s="255" t="s">
        <v>18</v>
      </c>
      <c r="D32" s="70">
        <v>43008</v>
      </c>
      <c r="E32" s="71">
        <v>7.75</v>
      </c>
      <c r="F32" s="72"/>
      <c r="G32" s="75">
        <v>10514034.109999999</v>
      </c>
      <c r="H32" s="257">
        <v>108521.32</v>
      </c>
      <c r="I32" s="73">
        <v>69205.39</v>
      </c>
      <c r="J32" s="73">
        <f>G32/G42</f>
        <v>6.3914802045640706E-2</v>
      </c>
      <c r="K32" s="100"/>
    </row>
    <row r="33" spans="1:14" s="69" customFormat="1" ht="12.75" customHeight="1" x14ac:dyDescent="0.2">
      <c r="A33" s="261" t="s">
        <v>309</v>
      </c>
      <c r="B33" s="74">
        <v>50011092081</v>
      </c>
      <c r="C33" s="255" t="s">
        <v>18</v>
      </c>
      <c r="D33" s="70">
        <v>42995</v>
      </c>
      <c r="E33" s="71">
        <v>7.76</v>
      </c>
      <c r="F33" s="72"/>
      <c r="G33" s="75">
        <v>5000000</v>
      </c>
      <c r="H33" s="257">
        <v>19134.25</v>
      </c>
      <c r="I33" s="73">
        <v>33079.53</v>
      </c>
      <c r="J33" s="73"/>
      <c r="K33" s="100"/>
    </row>
    <row r="34" spans="1:14" s="69" customFormat="1" x14ac:dyDescent="0.2">
      <c r="A34" s="254" t="s">
        <v>246</v>
      </c>
      <c r="B34" s="74">
        <v>46165206</v>
      </c>
      <c r="C34" s="255" t="s">
        <v>18</v>
      </c>
      <c r="D34" s="70">
        <v>43008</v>
      </c>
      <c r="E34" s="71">
        <v>7.4</v>
      </c>
      <c r="F34" s="72"/>
      <c r="G34" s="75">
        <v>5000000</v>
      </c>
      <c r="H34" s="257">
        <v>0</v>
      </c>
      <c r="I34" s="73">
        <v>48520.55</v>
      </c>
      <c r="J34" s="73">
        <f>G34/G42</f>
        <v>3.0394994621926671E-2</v>
      </c>
      <c r="K34" s="100">
        <f>SUM(J34:J36)</f>
        <v>9.4197302543242031E-2</v>
      </c>
    </row>
    <row r="35" spans="1:14" s="69" customFormat="1" x14ac:dyDescent="0.2">
      <c r="A35" s="254" t="s">
        <v>270</v>
      </c>
      <c r="B35" s="74">
        <v>46158003</v>
      </c>
      <c r="C35" s="255" t="s">
        <v>271</v>
      </c>
      <c r="D35" s="70">
        <v>43008</v>
      </c>
      <c r="E35" s="71">
        <v>7.6</v>
      </c>
      <c r="F35" s="72"/>
      <c r="G35" s="75">
        <v>5495528.7400000002</v>
      </c>
      <c r="H35" s="257">
        <v>104623.82</v>
      </c>
      <c r="I35" s="73">
        <v>16599.509999999998</v>
      </c>
      <c r="J35" s="73">
        <f>G35/G42</f>
        <v>3.3407313299388688E-2</v>
      </c>
      <c r="K35" s="100"/>
    </row>
    <row r="36" spans="1:14" s="69" customFormat="1" ht="12" thickBot="1" x14ac:dyDescent="0.25">
      <c r="A36" s="262" t="s">
        <v>278</v>
      </c>
      <c r="B36" s="144">
        <v>46165339</v>
      </c>
      <c r="C36" s="255" t="s">
        <v>18</v>
      </c>
      <c r="D36" s="70">
        <v>43008</v>
      </c>
      <c r="E36" s="145">
        <v>7.72</v>
      </c>
      <c r="F36" s="76"/>
      <c r="G36" s="77">
        <v>5000000</v>
      </c>
      <c r="H36" s="263">
        <v>0</v>
      </c>
      <c r="I36" s="73">
        <v>46630.14</v>
      </c>
      <c r="J36" s="146">
        <f>G36/G42</f>
        <v>3.0394994621926671E-2</v>
      </c>
      <c r="K36" s="264"/>
    </row>
    <row r="37" spans="1:14" ht="12" thickBot="1" x14ac:dyDescent="0.25">
      <c r="A37" s="255"/>
      <c r="B37" s="255"/>
      <c r="C37" s="255"/>
      <c r="D37" s="255"/>
      <c r="E37" s="69"/>
      <c r="F37" s="265">
        <f>SUM(F10:F36)</f>
        <v>-5000000</v>
      </c>
      <c r="G37" s="266">
        <f>SUM(G9:G36)</f>
        <v>158399423.62</v>
      </c>
      <c r="H37" s="267">
        <f>SUM(H9:H36)</f>
        <v>1226703.45</v>
      </c>
      <c r="I37" s="268">
        <f>SUM(I9:I36)</f>
        <v>680590.49000000011</v>
      </c>
      <c r="J37" s="147">
        <f>SUM(J10:J36)</f>
        <v>0.84043954175947799</v>
      </c>
      <c r="K37" s="147">
        <f>SUM(K9:K35)</f>
        <v>0.87752961595024104</v>
      </c>
      <c r="N37" s="59"/>
    </row>
    <row r="38" spans="1:14" ht="12.75" thickTop="1" thickBot="1" x14ac:dyDescent="0.25">
      <c r="A38" s="269"/>
      <c r="B38" s="269"/>
      <c r="C38" s="269"/>
      <c r="D38" s="269"/>
      <c r="E38" s="69"/>
      <c r="F38" s="148"/>
      <c r="G38" s="149"/>
      <c r="H38" s="150"/>
      <c r="I38" s="151"/>
      <c r="J38" s="69"/>
      <c r="K38" s="69"/>
    </row>
    <row r="39" spans="1:14" x14ac:dyDescent="0.2">
      <c r="A39" s="254"/>
      <c r="B39" s="255"/>
      <c r="C39" s="255"/>
      <c r="D39" s="255"/>
      <c r="E39" s="80"/>
      <c r="F39" s="81"/>
      <c r="G39" s="82"/>
      <c r="H39" s="83"/>
      <c r="I39" s="84"/>
      <c r="J39" s="85"/>
      <c r="K39" s="101"/>
    </row>
    <row r="40" spans="1:14" s="93" customFormat="1" ht="12" thickBot="1" x14ac:dyDescent="0.25">
      <c r="A40" s="86" t="s">
        <v>14</v>
      </c>
      <c r="B40" s="87" t="s">
        <v>19</v>
      </c>
      <c r="C40" s="87" t="s">
        <v>20</v>
      </c>
      <c r="D40" s="88">
        <v>42978</v>
      </c>
      <c r="E40" s="87"/>
      <c r="F40" s="89"/>
      <c r="G40" s="90">
        <v>6101345.7400000002</v>
      </c>
      <c r="H40" s="90">
        <v>77595.11</v>
      </c>
      <c r="I40" s="91">
        <f>H40+H37</f>
        <v>1304298.56</v>
      </c>
      <c r="J40" s="92">
        <f>G40/G42</f>
        <v>3.7090074190763038E-2</v>
      </c>
      <c r="K40" s="102"/>
    </row>
    <row r="41" spans="1:14" x14ac:dyDescent="0.2">
      <c r="J41" s="78"/>
      <c r="K41" s="78"/>
    </row>
    <row r="42" spans="1:14" ht="12" thickBot="1" x14ac:dyDescent="0.25">
      <c r="A42" s="93" t="s">
        <v>21</v>
      </c>
      <c r="F42" s="94">
        <f>F37+F40</f>
        <v>-5000000</v>
      </c>
      <c r="G42" s="95">
        <f>G37+G40</f>
        <v>164500769.36000001</v>
      </c>
      <c r="H42" s="95">
        <f>H37+H40</f>
        <v>1304298.56</v>
      </c>
      <c r="I42" s="96"/>
      <c r="J42" s="97">
        <f>J37+J40</f>
        <v>0.87752961595024104</v>
      </c>
    </row>
    <row r="43" spans="1:14" ht="12" thickTop="1" x14ac:dyDescent="0.2">
      <c r="A43" s="93"/>
      <c r="F43" s="142"/>
      <c r="G43" s="143"/>
      <c r="H43" s="143"/>
      <c r="I43" s="96"/>
      <c r="J43" s="97"/>
    </row>
    <row r="44" spans="1:14" x14ac:dyDescent="0.2">
      <c r="A44" s="55" t="s">
        <v>522</v>
      </c>
      <c r="D44" s="55" t="s">
        <v>523</v>
      </c>
      <c r="H44" s="55" t="s">
        <v>524</v>
      </c>
    </row>
    <row r="45" spans="1:14" x14ac:dyDescent="0.2">
      <c r="A45" s="55"/>
      <c r="D45" s="55"/>
      <c r="H45" s="55"/>
    </row>
    <row r="46" spans="1:14" x14ac:dyDescent="0.2">
      <c r="A46" s="55" t="s">
        <v>525</v>
      </c>
      <c r="D46" s="55" t="s">
        <v>525</v>
      </c>
      <c r="H46" s="55" t="s">
        <v>525</v>
      </c>
    </row>
    <row r="47" spans="1:14" x14ac:dyDescent="0.2">
      <c r="A47" s="55"/>
      <c r="D47" s="55"/>
      <c r="H47" s="55"/>
    </row>
    <row r="48" spans="1:14" x14ac:dyDescent="0.2">
      <c r="A48" s="55"/>
      <c r="D48" s="55"/>
      <c r="H48" s="55"/>
    </row>
    <row r="49" spans="1:13" x14ac:dyDescent="0.2">
      <c r="A49" s="55" t="s">
        <v>526</v>
      </c>
      <c r="D49" s="55" t="s">
        <v>526</v>
      </c>
      <c r="H49" s="55" t="s">
        <v>526</v>
      </c>
    </row>
    <row r="50" spans="1:13" x14ac:dyDescent="0.2">
      <c r="A50" s="55"/>
      <c r="D50" s="55"/>
      <c r="H50" s="55"/>
    </row>
    <row r="51" spans="1:13" s="60" customFormat="1" x14ac:dyDescent="0.2">
      <c r="A51" s="55" t="s">
        <v>527</v>
      </c>
      <c r="B51" s="56"/>
      <c r="C51" s="56"/>
      <c r="D51" s="55" t="s">
        <v>527</v>
      </c>
      <c r="E51" s="56"/>
      <c r="F51" s="57"/>
      <c r="G51" s="58"/>
      <c r="H51" s="55" t="s">
        <v>527</v>
      </c>
      <c r="J51" s="56"/>
      <c r="K51" s="56"/>
      <c r="L51" s="56"/>
      <c r="M51" s="56"/>
    </row>
    <row r="52" spans="1:13" x14ac:dyDescent="0.2">
      <c r="G52" s="56"/>
      <c r="H52" s="56"/>
      <c r="I52" s="56"/>
    </row>
    <row r="53" spans="1:13" x14ac:dyDescent="0.2">
      <c r="G53" s="56"/>
      <c r="H53" s="56"/>
      <c r="I53" s="56"/>
    </row>
  </sheetData>
  <mergeCells count="1">
    <mergeCell ref="D3:F3"/>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K325"/>
  <sheetViews>
    <sheetView showWhiteSpace="0" zoomScale="103" zoomScaleNormal="103" workbookViewId="0">
      <selection activeCell="I19" sqref="I19"/>
    </sheetView>
  </sheetViews>
  <sheetFormatPr defaultRowHeight="15" x14ac:dyDescent="0.25"/>
  <cols>
    <col min="1" max="1" width="19" style="303" bestFit="1" customWidth="1"/>
    <col min="2" max="2" width="15.85546875" style="303" bestFit="1" customWidth="1"/>
    <col min="3" max="3" width="18.42578125" style="303" bestFit="1" customWidth="1"/>
    <col min="4" max="4" width="11" style="303" bestFit="1" customWidth="1"/>
    <col min="5" max="5" width="10" style="303" bestFit="1" customWidth="1"/>
    <col min="6" max="6" width="14.140625" style="303" bestFit="1" customWidth="1"/>
    <col min="7" max="7" width="13.140625" style="303" bestFit="1" customWidth="1"/>
    <col min="8" max="8" width="9" style="303" bestFit="1" customWidth="1"/>
    <col min="9" max="9" width="14.140625" style="303" bestFit="1" customWidth="1"/>
    <col min="10" max="10" width="13.140625" style="303" bestFit="1" customWidth="1"/>
    <col min="11" max="11" width="7" style="303" customWidth="1"/>
    <col min="12" max="16384" width="9.140625" style="303"/>
  </cols>
  <sheetData>
    <row r="2" spans="1:11" x14ac:dyDescent="0.25">
      <c r="A2" s="303" t="s">
        <v>874</v>
      </c>
      <c r="B2" s="303" t="s">
        <v>875</v>
      </c>
      <c r="C2" s="303" t="s">
        <v>876</v>
      </c>
      <c r="D2" s="303" t="s">
        <v>877</v>
      </c>
      <c r="J2" s="303" t="s">
        <v>878</v>
      </c>
      <c r="K2" s="303" t="s">
        <v>879</v>
      </c>
    </row>
    <row r="3" spans="1:11" x14ac:dyDescent="0.25">
      <c r="A3" s="303" t="s">
        <v>880</v>
      </c>
      <c r="B3" s="303" t="s">
        <v>881</v>
      </c>
    </row>
    <row r="5" spans="1:11" x14ac:dyDescent="0.25">
      <c r="D5" s="303" t="s">
        <v>882</v>
      </c>
      <c r="E5" s="303" t="s">
        <v>883</v>
      </c>
      <c r="F5" s="303" t="s">
        <v>884</v>
      </c>
      <c r="G5" s="303" t="s">
        <v>885</v>
      </c>
    </row>
    <row r="6" spans="1:11" x14ac:dyDescent="0.25">
      <c r="D6" s="303" t="s">
        <v>886</v>
      </c>
      <c r="E6" s="303" t="s">
        <v>887</v>
      </c>
      <c r="F6" s="303" t="s">
        <v>888</v>
      </c>
      <c r="G6" s="303" t="s">
        <v>889</v>
      </c>
    </row>
    <row r="7" spans="1:11" x14ac:dyDescent="0.25">
      <c r="C7" s="303" t="s">
        <v>890</v>
      </c>
      <c r="D7" s="303" t="s">
        <v>891</v>
      </c>
      <c r="E7" s="303" t="s">
        <v>892</v>
      </c>
      <c r="F7" s="303" t="s">
        <v>893</v>
      </c>
      <c r="G7" s="303" t="s">
        <v>894</v>
      </c>
      <c r="H7" s="303" t="s">
        <v>895</v>
      </c>
    </row>
    <row r="9" spans="1:11" x14ac:dyDescent="0.25">
      <c r="A9" s="303" t="s">
        <v>896</v>
      </c>
      <c r="B9" s="303" t="s">
        <v>897</v>
      </c>
      <c r="C9" s="303" t="s">
        <v>898</v>
      </c>
      <c r="D9" s="303" t="s">
        <v>899</v>
      </c>
    </row>
    <row r="10" spans="1:11" x14ac:dyDescent="0.25">
      <c r="A10" s="303" t="s">
        <v>900</v>
      </c>
      <c r="C10" s="303" t="s">
        <v>901</v>
      </c>
      <c r="D10" s="303" t="s">
        <v>902</v>
      </c>
      <c r="E10" s="303" t="s">
        <v>903</v>
      </c>
      <c r="F10" s="303" t="s">
        <v>904</v>
      </c>
      <c r="G10" s="303" t="s">
        <v>905</v>
      </c>
      <c r="H10" s="303" t="s">
        <v>906</v>
      </c>
      <c r="I10" s="303" t="s">
        <v>907</v>
      </c>
      <c r="J10" s="303" t="s">
        <v>908</v>
      </c>
      <c r="K10" s="303" t="s">
        <v>909</v>
      </c>
    </row>
    <row r="13" spans="1:11" x14ac:dyDescent="0.25">
      <c r="A13" s="303" t="s">
        <v>910</v>
      </c>
      <c r="B13" s="303" t="s">
        <v>911</v>
      </c>
      <c r="C13" s="303" t="s">
        <v>912</v>
      </c>
      <c r="D13" s="303">
        <v>1500</v>
      </c>
      <c r="E13" s="303">
        <v>0</v>
      </c>
      <c r="F13" s="303">
        <v>0</v>
      </c>
      <c r="G13" s="303">
        <v>0</v>
      </c>
      <c r="H13" s="303">
        <v>0</v>
      </c>
      <c r="I13" s="303">
        <v>0</v>
      </c>
      <c r="J13" s="303">
        <v>0</v>
      </c>
      <c r="K13" s="303">
        <v>0</v>
      </c>
    </row>
    <row r="14" spans="1:11" x14ac:dyDescent="0.25">
      <c r="C14" s="303" t="s">
        <v>913</v>
      </c>
      <c r="D14" s="303" t="s">
        <v>914</v>
      </c>
      <c r="E14" s="303" t="s">
        <v>915</v>
      </c>
      <c r="F14" s="303" t="s">
        <v>916</v>
      </c>
      <c r="G14" s="303" t="s">
        <v>917</v>
      </c>
      <c r="H14" s="303" t="s">
        <v>918</v>
      </c>
      <c r="I14" s="303" t="s">
        <v>916</v>
      </c>
      <c r="J14" s="303" t="s">
        <v>917</v>
      </c>
      <c r="K14" s="303" t="s">
        <v>913</v>
      </c>
    </row>
    <row r="16" spans="1:11" x14ac:dyDescent="0.25">
      <c r="A16" s="303">
        <v>44996</v>
      </c>
      <c r="B16" s="432">
        <v>42977</v>
      </c>
      <c r="D16" s="303">
        <v>1500</v>
      </c>
    </row>
    <row r="18" spans="1:11" x14ac:dyDescent="0.25">
      <c r="A18" s="303" t="s">
        <v>919</v>
      </c>
      <c r="B18" s="303" t="s">
        <v>920</v>
      </c>
      <c r="C18" s="303" t="s">
        <v>921</v>
      </c>
      <c r="D18" s="303">
        <v>12604</v>
      </c>
      <c r="E18" s="303">
        <v>0</v>
      </c>
      <c r="F18" s="303">
        <v>0</v>
      </c>
      <c r="G18" s="303">
        <v>0</v>
      </c>
      <c r="H18" s="303">
        <v>0</v>
      </c>
      <c r="I18" s="303">
        <v>0</v>
      </c>
      <c r="J18" s="303">
        <v>0</v>
      </c>
      <c r="K18" s="303">
        <v>0</v>
      </c>
    </row>
    <row r="19" spans="1:11" x14ac:dyDescent="0.25">
      <c r="C19" s="303" t="s">
        <v>913</v>
      </c>
      <c r="D19" s="303" t="s">
        <v>914</v>
      </c>
      <c r="E19" s="303" t="s">
        <v>915</v>
      </c>
      <c r="F19" s="303" t="s">
        <v>916</v>
      </c>
      <c r="G19" s="303" t="s">
        <v>917</v>
      </c>
      <c r="H19" s="303" t="s">
        <v>918</v>
      </c>
      <c r="I19" s="303" t="s">
        <v>916</v>
      </c>
      <c r="J19" s="303" t="s">
        <v>917</v>
      </c>
      <c r="K19" s="303" t="s">
        <v>913</v>
      </c>
    </row>
    <row r="21" spans="1:11" x14ac:dyDescent="0.25">
      <c r="A21" s="303">
        <v>44820</v>
      </c>
      <c r="B21" s="432">
        <v>42964</v>
      </c>
      <c r="D21" s="303">
        <v>4990</v>
      </c>
    </row>
    <row r="22" spans="1:11" x14ac:dyDescent="0.25">
      <c r="A22" s="303">
        <v>44820</v>
      </c>
      <c r="B22" s="432">
        <v>42964</v>
      </c>
      <c r="D22" s="303">
        <v>1619</v>
      </c>
    </row>
    <row r="23" spans="1:11" x14ac:dyDescent="0.25">
      <c r="A23" s="303">
        <v>44820</v>
      </c>
      <c r="B23" s="432">
        <v>42964</v>
      </c>
      <c r="D23" s="303">
        <v>1599</v>
      </c>
    </row>
    <row r="24" spans="1:11" x14ac:dyDescent="0.25">
      <c r="A24" s="303">
        <v>44928</v>
      </c>
      <c r="B24" s="432">
        <v>42972</v>
      </c>
      <c r="D24" s="303">
        <v>4396</v>
      </c>
    </row>
    <row r="26" spans="1:11" x14ac:dyDescent="0.25">
      <c r="A26" s="303" t="s">
        <v>922</v>
      </c>
      <c r="B26" s="303" t="s">
        <v>923</v>
      </c>
      <c r="C26" s="303" t="s">
        <v>924</v>
      </c>
      <c r="D26" s="303">
        <v>1550</v>
      </c>
      <c r="E26" s="303">
        <v>0</v>
      </c>
      <c r="F26" s="303">
        <v>0</v>
      </c>
      <c r="G26" s="303">
        <v>0</v>
      </c>
      <c r="H26" s="303">
        <v>0</v>
      </c>
      <c r="I26" s="303">
        <v>0</v>
      </c>
      <c r="J26" s="303">
        <v>0</v>
      </c>
      <c r="K26" s="303">
        <v>0</v>
      </c>
    </row>
    <row r="27" spans="1:11" x14ac:dyDescent="0.25">
      <c r="C27" s="303" t="s">
        <v>913</v>
      </c>
      <c r="D27" s="303" t="s">
        <v>914</v>
      </c>
      <c r="E27" s="303" t="s">
        <v>915</v>
      </c>
      <c r="F27" s="303" t="s">
        <v>916</v>
      </c>
      <c r="G27" s="303" t="s">
        <v>917</v>
      </c>
      <c r="H27" s="303" t="s">
        <v>918</v>
      </c>
      <c r="I27" s="303" t="s">
        <v>916</v>
      </c>
      <c r="J27" s="303" t="s">
        <v>917</v>
      </c>
      <c r="K27" s="303" t="s">
        <v>913</v>
      </c>
    </row>
    <row r="29" spans="1:11" x14ac:dyDescent="0.25">
      <c r="A29" s="303">
        <v>44901</v>
      </c>
      <c r="B29" s="432">
        <v>42963</v>
      </c>
      <c r="D29" s="303">
        <v>1550</v>
      </c>
    </row>
    <row r="31" spans="1:11" x14ac:dyDescent="0.25">
      <c r="A31" s="303" t="s">
        <v>925</v>
      </c>
      <c r="B31" s="303" t="s">
        <v>926</v>
      </c>
      <c r="D31" s="303">
        <v>8670</v>
      </c>
      <c r="E31" s="303">
        <v>0</v>
      </c>
      <c r="F31" s="303">
        <v>0</v>
      </c>
      <c r="G31" s="303">
        <v>0</v>
      </c>
      <c r="H31" s="303">
        <v>0</v>
      </c>
      <c r="I31" s="303">
        <v>0</v>
      </c>
      <c r="J31" s="303">
        <v>0</v>
      </c>
      <c r="K31" s="303">
        <v>0</v>
      </c>
    </row>
    <row r="32" spans="1:11" x14ac:dyDescent="0.25">
      <c r="C32" s="303" t="s">
        <v>913</v>
      </c>
      <c r="D32" s="303" t="s">
        <v>914</v>
      </c>
      <c r="E32" s="303" t="s">
        <v>915</v>
      </c>
      <c r="F32" s="303" t="s">
        <v>916</v>
      </c>
      <c r="G32" s="303" t="s">
        <v>917</v>
      </c>
      <c r="H32" s="303" t="s">
        <v>918</v>
      </c>
      <c r="I32" s="303" t="s">
        <v>916</v>
      </c>
      <c r="J32" s="303" t="s">
        <v>917</v>
      </c>
      <c r="K32" s="303" t="s">
        <v>913</v>
      </c>
    </row>
    <row r="34" spans="1:11" x14ac:dyDescent="0.25">
      <c r="A34" s="303">
        <v>44906</v>
      </c>
      <c r="B34" s="432">
        <v>42972</v>
      </c>
      <c r="D34" s="303">
        <v>4770</v>
      </c>
    </row>
    <row r="35" spans="1:11" x14ac:dyDescent="0.25">
      <c r="A35" s="303">
        <v>44931</v>
      </c>
      <c r="B35" s="432">
        <v>42972</v>
      </c>
      <c r="D35" s="303">
        <v>3900</v>
      </c>
    </row>
    <row r="37" spans="1:11" x14ac:dyDescent="0.25">
      <c r="A37" s="303" t="s">
        <v>927</v>
      </c>
      <c r="B37" s="303" t="s">
        <v>928</v>
      </c>
      <c r="D37" s="303">
        <v>1400</v>
      </c>
      <c r="E37" s="303">
        <v>0</v>
      </c>
      <c r="F37" s="303">
        <v>0</v>
      </c>
      <c r="G37" s="303">
        <v>0</v>
      </c>
      <c r="H37" s="303">
        <v>0</v>
      </c>
      <c r="I37" s="303">
        <v>0</v>
      </c>
      <c r="J37" s="303">
        <v>0</v>
      </c>
      <c r="K37" s="303">
        <v>0</v>
      </c>
    </row>
    <row r="38" spans="1:11" x14ac:dyDescent="0.25">
      <c r="C38" s="303" t="s">
        <v>913</v>
      </c>
      <c r="D38" s="303" t="s">
        <v>914</v>
      </c>
      <c r="E38" s="303" t="s">
        <v>915</v>
      </c>
      <c r="F38" s="303" t="s">
        <v>916</v>
      </c>
      <c r="G38" s="303" t="s">
        <v>917</v>
      </c>
      <c r="H38" s="303" t="s">
        <v>918</v>
      </c>
      <c r="I38" s="303" t="s">
        <v>916</v>
      </c>
      <c r="J38" s="303" t="s">
        <v>917</v>
      </c>
      <c r="K38" s="303" t="s">
        <v>913</v>
      </c>
    </row>
    <row r="40" spans="1:11" x14ac:dyDescent="0.25">
      <c r="A40" s="303">
        <v>45006</v>
      </c>
      <c r="B40" s="432">
        <v>42977</v>
      </c>
      <c r="D40" s="303">
        <v>1400</v>
      </c>
    </row>
    <row r="42" spans="1:11" x14ac:dyDescent="0.25">
      <c r="A42" s="303" t="s">
        <v>929</v>
      </c>
      <c r="B42" s="303" t="s">
        <v>930</v>
      </c>
      <c r="D42" s="303">
        <v>600</v>
      </c>
      <c r="E42" s="303">
        <v>0</v>
      </c>
      <c r="F42" s="303">
        <v>0</v>
      </c>
      <c r="G42" s="303">
        <v>0</v>
      </c>
      <c r="H42" s="303">
        <v>0</v>
      </c>
      <c r="I42" s="303">
        <v>0</v>
      </c>
      <c r="J42" s="303">
        <v>0</v>
      </c>
      <c r="K42" s="303">
        <v>0</v>
      </c>
    </row>
    <row r="43" spans="1:11" x14ac:dyDescent="0.25">
      <c r="C43" s="303" t="s">
        <v>913</v>
      </c>
      <c r="D43" s="303" t="s">
        <v>914</v>
      </c>
      <c r="E43" s="303" t="s">
        <v>915</v>
      </c>
      <c r="F43" s="303" t="s">
        <v>916</v>
      </c>
      <c r="G43" s="303" t="s">
        <v>917</v>
      </c>
      <c r="H43" s="303" t="s">
        <v>918</v>
      </c>
      <c r="I43" s="303" t="s">
        <v>916</v>
      </c>
      <c r="J43" s="303" t="s">
        <v>917</v>
      </c>
      <c r="K43" s="303" t="s">
        <v>913</v>
      </c>
    </row>
    <row r="45" spans="1:11" x14ac:dyDescent="0.25">
      <c r="A45" s="303">
        <v>44963</v>
      </c>
      <c r="B45" s="432">
        <v>42977</v>
      </c>
      <c r="D45" s="303">
        <v>600</v>
      </c>
    </row>
    <row r="47" spans="1:11" x14ac:dyDescent="0.25">
      <c r="A47" s="303" t="s">
        <v>931</v>
      </c>
      <c r="B47" s="303" t="s">
        <v>932</v>
      </c>
      <c r="D47" s="303">
        <v>1000</v>
      </c>
      <c r="E47" s="303">
        <v>0</v>
      </c>
      <c r="F47" s="303">
        <v>0</v>
      </c>
      <c r="G47" s="303">
        <v>0</v>
      </c>
      <c r="H47" s="303">
        <v>0</v>
      </c>
      <c r="I47" s="303">
        <v>0</v>
      </c>
      <c r="J47" s="303">
        <v>0</v>
      </c>
      <c r="K47" s="303">
        <v>0</v>
      </c>
    </row>
    <row r="48" spans="1:11" x14ac:dyDescent="0.25">
      <c r="C48" s="303" t="s">
        <v>913</v>
      </c>
      <c r="D48" s="303" t="s">
        <v>914</v>
      </c>
      <c r="E48" s="303" t="s">
        <v>915</v>
      </c>
      <c r="F48" s="303" t="s">
        <v>916</v>
      </c>
      <c r="G48" s="303" t="s">
        <v>917</v>
      </c>
      <c r="H48" s="303" t="s">
        <v>918</v>
      </c>
      <c r="I48" s="303" t="s">
        <v>916</v>
      </c>
      <c r="J48" s="303" t="s">
        <v>917</v>
      </c>
      <c r="K48" s="303" t="s">
        <v>913</v>
      </c>
    </row>
    <row r="50" spans="1:11" x14ac:dyDescent="0.25">
      <c r="A50" s="303">
        <v>44867</v>
      </c>
      <c r="B50" s="432">
        <v>42963</v>
      </c>
      <c r="D50" s="303">
        <v>1000</v>
      </c>
    </row>
    <row r="52" spans="1:11" x14ac:dyDescent="0.25">
      <c r="A52" s="303" t="s">
        <v>933</v>
      </c>
      <c r="D52" s="303">
        <v>2528</v>
      </c>
      <c r="E52" s="303">
        <v>0</v>
      </c>
      <c r="F52" s="303">
        <v>0</v>
      </c>
      <c r="G52" s="303">
        <v>0</v>
      </c>
      <c r="H52" s="303">
        <v>0</v>
      </c>
      <c r="I52" s="303">
        <v>0</v>
      </c>
      <c r="J52" s="303">
        <v>0</v>
      </c>
      <c r="K52" s="303">
        <v>0</v>
      </c>
    </row>
    <row r="53" spans="1:11" x14ac:dyDescent="0.25">
      <c r="C53" s="303" t="s">
        <v>913</v>
      </c>
      <c r="D53" s="303" t="s">
        <v>914</v>
      </c>
      <c r="E53" s="303" t="s">
        <v>915</v>
      </c>
      <c r="F53" s="303" t="s">
        <v>916</v>
      </c>
      <c r="G53" s="303" t="s">
        <v>917</v>
      </c>
      <c r="H53" s="303" t="s">
        <v>918</v>
      </c>
      <c r="I53" s="303" t="s">
        <v>916</v>
      </c>
      <c r="J53" s="303" t="s">
        <v>917</v>
      </c>
      <c r="K53" s="303" t="s">
        <v>913</v>
      </c>
    </row>
    <row r="55" spans="1:11" x14ac:dyDescent="0.25">
      <c r="A55" s="303">
        <v>87083</v>
      </c>
      <c r="B55" s="432">
        <v>42975</v>
      </c>
      <c r="D55" s="303">
        <v>637</v>
      </c>
    </row>
    <row r="56" spans="1:11" x14ac:dyDescent="0.25">
      <c r="A56" s="303">
        <v>87112</v>
      </c>
      <c r="B56" s="432">
        <v>42968</v>
      </c>
      <c r="D56" s="303">
        <v>1891</v>
      </c>
    </row>
    <row r="58" spans="1:11" x14ac:dyDescent="0.25">
      <c r="A58" s="303" t="s">
        <v>934</v>
      </c>
      <c r="B58" s="303" t="s">
        <v>935</v>
      </c>
      <c r="C58" s="303" t="s">
        <v>936</v>
      </c>
      <c r="D58" s="303">
        <v>7055</v>
      </c>
      <c r="E58" s="303">
        <v>0</v>
      </c>
      <c r="F58" s="303">
        <v>0</v>
      </c>
      <c r="G58" s="303">
        <v>0</v>
      </c>
      <c r="H58" s="303">
        <v>0</v>
      </c>
      <c r="I58" s="303">
        <v>0</v>
      </c>
      <c r="J58" s="303">
        <v>0</v>
      </c>
      <c r="K58" s="303">
        <v>0</v>
      </c>
    </row>
    <row r="59" spans="1:11" x14ac:dyDescent="0.25">
      <c r="C59" s="303" t="s">
        <v>913</v>
      </c>
      <c r="D59" s="303" t="s">
        <v>914</v>
      </c>
      <c r="E59" s="303" t="s">
        <v>915</v>
      </c>
      <c r="F59" s="303" t="s">
        <v>916</v>
      </c>
      <c r="G59" s="303" t="s">
        <v>917</v>
      </c>
      <c r="H59" s="303" t="s">
        <v>918</v>
      </c>
      <c r="I59" s="303" t="s">
        <v>916</v>
      </c>
      <c r="J59" s="303" t="s">
        <v>917</v>
      </c>
      <c r="K59" s="303" t="s">
        <v>913</v>
      </c>
    </row>
    <row r="61" spans="1:11" x14ac:dyDescent="0.25">
      <c r="A61" s="303">
        <v>87063</v>
      </c>
      <c r="B61" s="432">
        <v>42962</v>
      </c>
      <c r="D61" s="303">
        <v>3296</v>
      </c>
    </row>
    <row r="62" spans="1:11" x14ac:dyDescent="0.25">
      <c r="A62" s="303">
        <v>87109</v>
      </c>
      <c r="B62" s="432">
        <v>42970</v>
      </c>
      <c r="D62" s="303">
        <v>3758</v>
      </c>
    </row>
    <row r="63" spans="1:11" x14ac:dyDescent="0.25">
      <c r="A63" s="303" t="s">
        <v>937</v>
      </c>
      <c r="B63" s="303" t="s">
        <v>938</v>
      </c>
      <c r="D63" s="303">
        <v>7698</v>
      </c>
      <c r="E63" s="303">
        <v>0</v>
      </c>
      <c r="F63" s="303">
        <v>0</v>
      </c>
      <c r="G63" s="303">
        <v>0</v>
      </c>
      <c r="H63" s="303">
        <v>0</v>
      </c>
      <c r="I63" s="303">
        <v>0</v>
      </c>
      <c r="J63" s="303">
        <v>0</v>
      </c>
      <c r="K63" s="303">
        <v>0</v>
      </c>
    </row>
    <row r="64" spans="1:11" x14ac:dyDescent="0.25">
      <c r="C64" s="303" t="s">
        <v>913</v>
      </c>
      <c r="D64" s="303" t="s">
        <v>914</v>
      </c>
      <c r="E64" s="303" t="s">
        <v>915</v>
      </c>
      <c r="F64" s="303" t="s">
        <v>916</v>
      </c>
      <c r="G64" s="303" t="s">
        <v>917</v>
      </c>
      <c r="H64" s="303" t="s">
        <v>918</v>
      </c>
      <c r="I64" s="303" t="s">
        <v>916</v>
      </c>
      <c r="J64" s="303" t="s">
        <v>917</v>
      </c>
      <c r="K64" s="303" t="s">
        <v>913</v>
      </c>
    </row>
    <row r="66" spans="1:11" x14ac:dyDescent="0.25">
      <c r="A66" s="303">
        <v>44824</v>
      </c>
      <c r="B66" s="432">
        <v>42962</v>
      </c>
      <c r="D66" s="303">
        <v>7698</v>
      </c>
    </row>
    <row r="68" spans="1:11" x14ac:dyDescent="0.25">
      <c r="A68" s="303" t="s">
        <v>939</v>
      </c>
      <c r="B68" s="303" t="s">
        <v>940</v>
      </c>
      <c r="C68" s="303" t="s">
        <v>941</v>
      </c>
      <c r="D68" s="303">
        <v>31955</v>
      </c>
      <c r="E68" s="303">
        <v>0</v>
      </c>
      <c r="F68" s="303">
        <v>0</v>
      </c>
      <c r="G68" s="303">
        <v>0</v>
      </c>
      <c r="H68" s="303">
        <v>0</v>
      </c>
      <c r="I68" s="303">
        <v>0</v>
      </c>
      <c r="J68" s="303">
        <v>0</v>
      </c>
      <c r="K68" s="303">
        <v>0</v>
      </c>
    </row>
    <row r="69" spans="1:11" x14ac:dyDescent="0.25">
      <c r="C69" s="303" t="s">
        <v>913</v>
      </c>
      <c r="D69" s="303" t="s">
        <v>914</v>
      </c>
      <c r="E69" s="303" t="s">
        <v>915</v>
      </c>
      <c r="F69" s="303" t="s">
        <v>916</v>
      </c>
      <c r="G69" s="303" t="s">
        <v>917</v>
      </c>
      <c r="H69" s="303" t="s">
        <v>918</v>
      </c>
      <c r="I69" s="303" t="s">
        <v>916</v>
      </c>
      <c r="J69" s="303" t="s">
        <v>917</v>
      </c>
      <c r="K69" s="303" t="s">
        <v>913</v>
      </c>
    </row>
    <row r="71" spans="1:11" x14ac:dyDescent="0.25">
      <c r="A71" s="303">
        <v>44854</v>
      </c>
      <c r="B71" s="432">
        <v>42961</v>
      </c>
      <c r="D71" s="303">
        <v>2305</v>
      </c>
    </row>
    <row r="72" spans="1:11" x14ac:dyDescent="0.25">
      <c r="A72" s="303">
        <v>44896</v>
      </c>
      <c r="B72" s="432">
        <v>42963</v>
      </c>
      <c r="D72" s="303">
        <v>2634</v>
      </c>
    </row>
    <row r="73" spans="1:11" x14ac:dyDescent="0.25">
      <c r="A73" s="303">
        <v>44900</v>
      </c>
      <c r="B73" s="432">
        <v>42963</v>
      </c>
      <c r="D73" s="303">
        <v>2305</v>
      </c>
    </row>
    <row r="74" spans="1:11" x14ac:dyDescent="0.25">
      <c r="A74" s="303">
        <v>44900</v>
      </c>
      <c r="B74" s="432">
        <v>42963</v>
      </c>
      <c r="D74" s="303">
        <v>2947</v>
      </c>
    </row>
    <row r="75" spans="1:11" x14ac:dyDescent="0.25">
      <c r="A75" s="303">
        <v>44903</v>
      </c>
      <c r="B75" s="432">
        <v>42963</v>
      </c>
      <c r="D75" s="303">
        <v>7904</v>
      </c>
    </row>
    <row r="76" spans="1:11" x14ac:dyDescent="0.25">
      <c r="A76" s="303">
        <v>44903</v>
      </c>
      <c r="B76" s="432">
        <v>42963</v>
      </c>
      <c r="D76" s="303">
        <v>10105</v>
      </c>
    </row>
    <row r="77" spans="1:11" x14ac:dyDescent="0.25">
      <c r="A77" s="303">
        <v>44909</v>
      </c>
      <c r="B77" s="432">
        <v>42963</v>
      </c>
      <c r="D77" s="303">
        <v>1646</v>
      </c>
    </row>
    <row r="78" spans="1:11" x14ac:dyDescent="0.25">
      <c r="A78" s="303">
        <v>44909</v>
      </c>
      <c r="B78" s="432">
        <v>42963</v>
      </c>
      <c r="D78" s="303">
        <v>2105</v>
      </c>
    </row>
    <row r="80" spans="1:11" x14ac:dyDescent="0.25">
      <c r="A80" s="303" t="s">
        <v>942</v>
      </c>
      <c r="B80" s="303" t="s">
        <v>943</v>
      </c>
      <c r="D80" s="303">
        <v>11882</v>
      </c>
      <c r="E80" s="303">
        <v>0</v>
      </c>
      <c r="F80" s="303">
        <v>0</v>
      </c>
      <c r="G80" s="303">
        <v>0</v>
      </c>
      <c r="H80" s="303">
        <v>0</v>
      </c>
      <c r="I80" s="303">
        <v>0</v>
      </c>
      <c r="J80" s="303">
        <v>0</v>
      </c>
      <c r="K80" s="303">
        <v>0</v>
      </c>
    </row>
    <row r="81" spans="1:11" x14ac:dyDescent="0.25">
      <c r="C81" s="303" t="s">
        <v>913</v>
      </c>
      <c r="D81" s="303" t="s">
        <v>914</v>
      </c>
      <c r="E81" s="303" t="s">
        <v>915</v>
      </c>
      <c r="F81" s="303" t="s">
        <v>916</v>
      </c>
      <c r="G81" s="303" t="s">
        <v>917</v>
      </c>
      <c r="H81" s="303" t="s">
        <v>918</v>
      </c>
      <c r="I81" s="303" t="s">
        <v>916</v>
      </c>
      <c r="J81" s="303" t="s">
        <v>917</v>
      </c>
      <c r="K81" s="303" t="s">
        <v>913</v>
      </c>
    </row>
    <row r="83" spans="1:11" x14ac:dyDescent="0.25">
      <c r="A83" s="303">
        <v>44788</v>
      </c>
      <c r="B83" s="432">
        <v>42977</v>
      </c>
      <c r="D83" s="303">
        <v>959</v>
      </c>
    </row>
    <row r="84" spans="1:11" x14ac:dyDescent="0.25">
      <c r="A84" s="303">
        <v>44788</v>
      </c>
      <c r="B84" s="432">
        <v>42977</v>
      </c>
      <c r="D84" s="303">
        <v>947</v>
      </c>
    </row>
    <row r="85" spans="1:11" x14ac:dyDescent="0.25">
      <c r="A85" s="303">
        <v>44788</v>
      </c>
      <c r="B85" s="432">
        <v>42977</v>
      </c>
      <c r="D85" s="303">
        <v>599</v>
      </c>
    </row>
    <row r="86" spans="1:11" x14ac:dyDescent="0.25">
      <c r="A86" s="303">
        <v>44788</v>
      </c>
      <c r="B86" s="432">
        <v>42977</v>
      </c>
      <c r="D86" s="303">
        <v>875</v>
      </c>
    </row>
    <row r="87" spans="1:11" x14ac:dyDescent="0.25">
      <c r="A87" s="303">
        <v>44788</v>
      </c>
      <c r="B87" s="432">
        <v>42977</v>
      </c>
      <c r="D87" s="303">
        <v>69</v>
      </c>
    </row>
    <row r="88" spans="1:11" x14ac:dyDescent="0.25">
      <c r="A88" s="303">
        <v>44788</v>
      </c>
      <c r="B88" s="432">
        <v>42977</v>
      </c>
      <c r="D88" s="303">
        <v>875</v>
      </c>
    </row>
    <row r="89" spans="1:11" x14ac:dyDescent="0.25">
      <c r="A89" s="303">
        <v>44788</v>
      </c>
      <c r="B89" s="432">
        <v>42977</v>
      </c>
      <c r="D89" s="303">
        <v>191</v>
      </c>
    </row>
    <row r="90" spans="1:11" x14ac:dyDescent="0.25">
      <c r="A90" s="303">
        <v>44839</v>
      </c>
      <c r="B90" s="432">
        <v>42972</v>
      </c>
      <c r="D90" s="303">
        <v>119</v>
      </c>
    </row>
    <row r="91" spans="1:11" x14ac:dyDescent="0.25">
      <c r="A91" s="303">
        <v>44839</v>
      </c>
      <c r="B91" s="432">
        <v>42972</v>
      </c>
      <c r="D91" s="303">
        <v>85</v>
      </c>
    </row>
    <row r="92" spans="1:11" x14ac:dyDescent="0.25">
      <c r="A92" s="303">
        <v>44925</v>
      </c>
      <c r="B92" s="432">
        <v>42972</v>
      </c>
      <c r="D92" s="303">
        <v>958</v>
      </c>
    </row>
    <row r="93" spans="1:11" x14ac:dyDescent="0.25">
      <c r="A93" s="303">
        <v>44939</v>
      </c>
      <c r="B93" s="432">
        <v>42977</v>
      </c>
      <c r="D93" s="303">
        <v>143</v>
      </c>
    </row>
    <row r="94" spans="1:11" x14ac:dyDescent="0.25">
      <c r="A94" s="303">
        <v>44939</v>
      </c>
      <c r="B94" s="432">
        <v>42977</v>
      </c>
      <c r="D94" s="303">
        <v>139</v>
      </c>
    </row>
    <row r="95" spans="1:11" x14ac:dyDescent="0.25">
      <c r="A95" s="303">
        <v>44939</v>
      </c>
      <c r="B95" s="432">
        <v>42977</v>
      </c>
      <c r="D95" s="303">
        <v>117</v>
      </c>
    </row>
    <row r="96" spans="1:11" x14ac:dyDescent="0.25">
      <c r="A96" s="303">
        <v>44939</v>
      </c>
      <c r="B96" s="432">
        <v>42977</v>
      </c>
      <c r="D96" s="303">
        <v>105</v>
      </c>
    </row>
    <row r="97" spans="1:4" x14ac:dyDescent="0.25">
      <c r="A97" s="303">
        <v>44939</v>
      </c>
      <c r="B97" s="432">
        <v>42977</v>
      </c>
      <c r="D97" s="303">
        <v>105</v>
      </c>
    </row>
    <row r="98" spans="1:4" x14ac:dyDescent="0.25">
      <c r="A98" s="303">
        <v>44952</v>
      </c>
      <c r="B98" s="432">
        <v>42977</v>
      </c>
      <c r="D98" s="303">
        <v>209</v>
      </c>
    </row>
    <row r="99" spans="1:4" x14ac:dyDescent="0.25">
      <c r="A99" s="303">
        <v>44988</v>
      </c>
      <c r="B99" s="432">
        <v>42977</v>
      </c>
      <c r="D99" s="303">
        <v>140</v>
      </c>
    </row>
    <row r="100" spans="1:4" x14ac:dyDescent="0.25">
      <c r="A100" s="303">
        <v>44988</v>
      </c>
      <c r="B100" s="432">
        <v>42977</v>
      </c>
      <c r="D100" s="303">
        <v>824</v>
      </c>
    </row>
    <row r="101" spans="1:4" x14ac:dyDescent="0.25">
      <c r="A101" s="303">
        <v>44988</v>
      </c>
      <c r="B101" s="432">
        <v>42977</v>
      </c>
      <c r="D101" s="303">
        <v>899</v>
      </c>
    </row>
    <row r="102" spans="1:4" x14ac:dyDescent="0.25">
      <c r="A102" s="303">
        <v>44988</v>
      </c>
      <c r="B102" s="432">
        <v>42977</v>
      </c>
      <c r="D102" s="303">
        <v>165</v>
      </c>
    </row>
    <row r="103" spans="1:4" x14ac:dyDescent="0.25">
      <c r="A103" s="303">
        <v>44988</v>
      </c>
      <c r="B103" s="432">
        <v>42977</v>
      </c>
      <c r="D103" s="303">
        <v>29</v>
      </c>
    </row>
    <row r="104" spans="1:4" x14ac:dyDescent="0.25">
      <c r="A104" s="303">
        <v>44988</v>
      </c>
      <c r="B104" s="432">
        <v>42977</v>
      </c>
      <c r="D104" s="303">
        <v>159</v>
      </c>
    </row>
    <row r="105" spans="1:4" x14ac:dyDescent="0.25">
      <c r="A105" s="303">
        <v>44988</v>
      </c>
      <c r="B105" s="432">
        <v>42977</v>
      </c>
      <c r="D105" s="303">
        <v>199</v>
      </c>
    </row>
    <row r="106" spans="1:4" x14ac:dyDescent="0.25">
      <c r="A106" s="303">
        <v>44988</v>
      </c>
      <c r="B106" s="432">
        <v>42977</v>
      </c>
      <c r="D106" s="303">
        <v>329</v>
      </c>
    </row>
    <row r="107" spans="1:4" x14ac:dyDescent="0.25">
      <c r="A107" s="303">
        <v>44988</v>
      </c>
      <c r="B107" s="432">
        <v>42977</v>
      </c>
      <c r="D107" s="303">
        <v>119</v>
      </c>
    </row>
    <row r="108" spans="1:4" x14ac:dyDescent="0.25">
      <c r="A108" s="303">
        <v>44988</v>
      </c>
      <c r="B108" s="432">
        <v>42977</v>
      </c>
      <c r="D108" s="303">
        <v>243</v>
      </c>
    </row>
    <row r="109" spans="1:4" x14ac:dyDescent="0.25">
      <c r="A109" s="303">
        <v>44988</v>
      </c>
      <c r="B109" s="432">
        <v>42977</v>
      </c>
      <c r="D109" s="303">
        <v>63</v>
      </c>
    </row>
    <row r="110" spans="1:4" x14ac:dyDescent="0.25">
      <c r="A110" s="303">
        <v>44988</v>
      </c>
      <c r="B110" s="432">
        <v>42977</v>
      </c>
      <c r="D110" s="303">
        <v>296</v>
      </c>
    </row>
    <row r="111" spans="1:4" x14ac:dyDescent="0.25">
      <c r="A111" s="303">
        <v>44988</v>
      </c>
      <c r="B111" s="432">
        <v>42977</v>
      </c>
      <c r="D111" s="303">
        <v>359</v>
      </c>
    </row>
    <row r="112" spans="1:4" x14ac:dyDescent="0.25">
      <c r="A112" s="303">
        <v>44988</v>
      </c>
      <c r="B112" s="432">
        <v>42977</v>
      </c>
      <c r="D112" s="303">
        <v>39</v>
      </c>
    </row>
    <row r="113" spans="1:4" x14ac:dyDescent="0.25">
      <c r="A113" s="303">
        <v>44988</v>
      </c>
      <c r="B113" s="432">
        <v>42977</v>
      </c>
      <c r="D113" s="303">
        <v>19</v>
      </c>
    </row>
    <row r="114" spans="1:4" x14ac:dyDescent="0.25">
      <c r="A114" s="303">
        <v>44988</v>
      </c>
      <c r="B114" s="432">
        <v>42977</v>
      </c>
      <c r="D114" s="303">
        <v>83</v>
      </c>
    </row>
    <row r="115" spans="1:4" x14ac:dyDescent="0.25">
      <c r="A115" s="303">
        <v>44988</v>
      </c>
      <c r="B115" s="432">
        <v>42977</v>
      </c>
      <c r="D115" s="303">
        <v>139</v>
      </c>
    </row>
    <row r="116" spans="1:4" x14ac:dyDescent="0.25">
      <c r="A116" s="303">
        <v>44988</v>
      </c>
      <c r="B116" s="432">
        <v>42977</v>
      </c>
      <c r="D116" s="303">
        <v>84</v>
      </c>
    </row>
    <row r="117" spans="1:4" x14ac:dyDescent="0.25">
      <c r="A117" s="303">
        <v>44988</v>
      </c>
      <c r="B117" s="432">
        <v>42977</v>
      </c>
      <c r="D117" s="303">
        <v>314</v>
      </c>
    </row>
    <row r="118" spans="1:4" x14ac:dyDescent="0.25">
      <c r="A118" s="303">
        <v>44988</v>
      </c>
      <c r="B118" s="432">
        <v>42977</v>
      </c>
      <c r="D118" s="303">
        <v>53</v>
      </c>
    </row>
    <row r="119" spans="1:4" x14ac:dyDescent="0.25">
      <c r="A119" s="303">
        <v>44988</v>
      </c>
      <c r="B119" s="432">
        <v>42977</v>
      </c>
      <c r="D119" s="303">
        <v>65</v>
      </c>
    </row>
    <row r="120" spans="1:4" x14ac:dyDescent="0.25">
      <c r="A120" s="303">
        <v>44988</v>
      </c>
      <c r="B120" s="432">
        <v>42977</v>
      </c>
      <c r="D120" s="303">
        <v>19</v>
      </c>
    </row>
    <row r="121" spans="1:4" x14ac:dyDescent="0.25">
      <c r="A121" s="303">
        <v>44988</v>
      </c>
      <c r="B121" s="432">
        <v>42977</v>
      </c>
      <c r="D121" s="303">
        <v>29</v>
      </c>
    </row>
    <row r="122" spans="1:4" x14ac:dyDescent="0.25">
      <c r="A122" s="303">
        <v>44988</v>
      </c>
      <c r="B122" s="432">
        <v>42977</v>
      </c>
      <c r="D122" s="303">
        <v>127</v>
      </c>
    </row>
    <row r="123" spans="1:4" x14ac:dyDescent="0.25">
      <c r="A123" s="303">
        <v>44988</v>
      </c>
      <c r="B123" s="432">
        <v>42977</v>
      </c>
      <c r="D123" s="303">
        <v>131</v>
      </c>
    </row>
    <row r="124" spans="1:4" x14ac:dyDescent="0.25">
      <c r="A124" s="303">
        <v>44988</v>
      </c>
      <c r="B124" s="432">
        <v>42977</v>
      </c>
      <c r="D124" s="303">
        <v>143</v>
      </c>
    </row>
    <row r="125" spans="1:4" x14ac:dyDescent="0.25">
      <c r="A125" s="303">
        <v>44988</v>
      </c>
      <c r="B125" s="432">
        <v>42977</v>
      </c>
      <c r="D125" s="303">
        <v>99</v>
      </c>
    </row>
    <row r="126" spans="1:4" x14ac:dyDescent="0.25">
      <c r="A126" s="303">
        <v>44988</v>
      </c>
      <c r="B126" s="432">
        <v>42977</v>
      </c>
      <c r="D126" s="303">
        <v>179</v>
      </c>
    </row>
    <row r="127" spans="1:4" x14ac:dyDescent="0.25">
      <c r="A127" s="303">
        <v>44882</v>
      </c>
      <c r="B127" s="432">
        <v>42962</v>
      </c>
      <c r="D127" s="303">
        <v>5580</v>
      </c>
    </row>
    <row r="129" spans="1:11" x14ac:dyDescent="0.25">
      <c r="A129" s="303" t="s">
        <v>944</v>
      </c>
      <c r="B129" s="303" t="s">
        <v>945</v>
      </c>
      <c r="D129" s="303">
        <v>1500</v>
      </c>
      <c r="E129" s="303">
        <v>0</v>
      </c>
      <c r="F129" s="303">
        <v>0</v>
      </c>
      <c r="G129" s="303">
        <v>0</v>
      </c>
      <c r="H129" s="303">
        <v>0</v>
      </c>
      <c r="I129" s="303">
        <v>0</v>
      </c>
      <c r="J129" s="303">
        <v>0</v>
      </c>
      <c r="K129" s="303">
        <v>0</v>
      </c>
    </row>
    <row r="130" spans="1:11" x14ac:dyDescent="0.25">
      <c r="C130" s="303" t="s">
        <v>913</v>
      </c>
      <c r="D130" s="303" t="s">
        <v>914</v>
      </c>
      <c r="E130" s="303" t="s">
        <v>915</v>
      </c>
      <c r="F130" s="303" t="s">
        <v>916</v>
      </c>
      <c r="G130" s="303" t="s">
        <v>917</v>
      </c>
      <c r="H130" s="303" t="s">
        <v>918</v>
      </c>
      <c r="I130" s="303" t="s">
        <v>916</v>
      </c>
      <c r="J130" s="303" t="s">
        <v>917</v>
      </c>
      <c r="K130" s="303" t="s">
        <v>913</v>
      </c>
    </row>
    <row r="132" spans="1:11" x14ac:dyDescent="0.25">
      <c r="A132" s="303">
        <v>44992</v>
      </c>
      <c r="B132" s="432">
        <v>42977</v>
      </c>
      <c r="D132" s="303">
        <v>1500</v>
      </c>
    </row>
    <row r="134" spans="1:11" x14ac:dyDescent="0.25">
      <c r="A134" s="303" t="s">
        <v>946</v>
      </c>
      <c r="B134" s="303" t="s">
        <v>947</v>
      </c>
      <c r="C134" s="303" t="s">
        <v>948</v>
      </c>
      <c r="D134" s="303">
        <v>600</v>
      </c>
      <c r="E134" s="303">
        <v>0</v>
      </c>
      <c r="F134" s="303">
        <v>0</v>
      </c>
      <c r="G134" s="303">
        <v>0</v>
      </c>
      <c r="H134" s="303">
        <v>0</v>
      </c>
      <c r="I134" s="303">
        <v>0</v>
      </c>
      <c r="J134" s="303">
        <v>0</v>
      </c>
      <c r="K134" s="303">
        <v>0</v>
      </c>
    </row>
    <row r="135" spans="1:11" x14ac:dyDescent="0.25">
      <c r="C135" s="303" t="s">
        <v>913</v>
      </c>
      <c r="D135" s="303" t="s">
        <v>914</v>
      </c>
      <c r="E135" s="303" t="s">
        <v>915</v>
      </c>
      <c r="F135" s="303" t="s">
        <v>916</v>
      </c>
      <c r="G135" s="303" t="s">
        <v>917</v>
      </c>
      <c r="H135" s="303" t="s">
        <v>918</v>
      </c>
      <c r="I135" s="303" t="s">
        <v>916</v>
      </c>
      <c r="J135" s="303" t="s">
        <v>917</v>
      </c>
      <c r="K135" s="303" t="s">
        <v>913</v>
      </c>
    </row>
    <row r="137" spans="1:11" x14ac:dyDescent="0.25">
      <c r="A137" s="303">
        <v>44932</v>
      </c>
      <c r="B137" s="432">
        <v>42977</v>
      </c>
      <c r="D137" s="303">
        <v>600</v>
      </c>
    </row>
    <row r="139" spans="1:11" x14ac:dyDescent="0.25">
      <c r="A139" s="303" t="s">
        <v>949</v>
      </c>
      <c r="B139" s="303" t="s">
        <v>950</v>
      </c>
      <c r="D139" s="303">
        <v>4242</v>
      </c>
      <c r="E139" s="303">
        <v>0</v>
      </c>
      <c r="F139" s="303">
        <v>0</v>
      </c>
      <c r="G139" s="303">
        <v>0</v>
      </c>
      <c r="H139" s="303">
        <v>0</v>
      </c>
      <c r="I139" s="303">
        <v>0</v>
      </c>
      <c r="J139" s="303">
        <v>0</v>
      </c>
      <c r="K139" s="303">
        <v>0</v>
      </c>
    </row>
    <row r="140" spans="1:11" x14ac:dyDescent="0.25">
      <c r="C140" s="303" t="s">
        <v>913</v>
      </c>
      <c r="D140" s="303" t="s">
        <v>914</v>
      </c>
      <c r="E140" s="303" t="s">
        <v>915</v>
      </c>
      <c r="F140" s="303" t="s">
        <v>916</v>
      </c>
      <c r="G140" s="303" t="s">
        <v>917</v>
      </c>
      <c r="H140" s="303" t="s">
        <v>918</v>
      </c>
      <c r="I140" s="303" t="s">
        <v>916</v>
      </c>
      <c r="J140" s="303" t="s">
        <v>917</v>
      </c>
      <c r="K140" s="303" t="s">
        <v>913</v>
      </c>
    </row>
    <row r="142" spans="1:11" x14ac:dyDescent="0.25">
      <c r="A142" s="303">
        <v>44823</v>
      </c>
      <c r="B142" s="432">
        <v>42964</v>
      </c>
      <c r="D142" s="303">
        <v>4242</v>
      </c>
    </row>
    <row r="144" spans="1:11" x14ac:dyDescent="0.25">
      <c r="A144" s="303" t="s">
        <v>951</v>
      </c>
      <c r="B144" s="303" t="s">
        <v>952</v>
      </c>
      <c r="C144" s="303" t="s">
        <v>953</v>
      </c>
      <c r="D144" s="303">
        <v>1300</v>
      </c>
      <c r="E144" s="303">
        <v>0</v>
      </c>
      <c r="F144" s="303">
        <v>0</v>
      </c>
      <c r="G144" s="303">
        <v>0</v>
      </c>
      <c r="H144" s="303">
        <v>0</v>
      </c>
      <c r="I144" s="303">
        <v>0</v>
      </c>
      <c r="J144" s="303">
        <v>0</v>
      </c>
      <c r="K144" s="303">
        <v>0</v>
      </c>
    </row>
    <row r="145" spans="1:11" x14ac:dyDescent="0.25">
      <c r="C145" s="303" t="s">
        <v>913</v>
      </c>
      <c r="D145" s="303" t="s">
        <v>914</v>
      </c>
      <c r="E145" s="303" t="s">
        <v>915</v>
      </c>
      <c r="F145" s="303" t="s">
        <v>916</v>
      </c>
      <c r="G145" s="303" t="s">
        <v>917</v>
      </c>
      <c r="H145" s="303" t="s">
        <v>918</v>
      </c>
      <c r="I145" s="303" t="s">
        <v>916</v>
      </c>
      <c r="J145" s="303" t="s">
        <v>917</v>
      </c>
      <c r="K145" s="303" t="s">
        <v>913</v>
      </c>
    </row>
    <row r="147" spans="1:11" x14ac:dyDescent="0.25">
      <c r="A147" s="303">
        <v>44993</v>
      </c>
      <c r="B147" s="432">
        <v>42977</v>
      </c>
      <c r="D147" s="303">
        <v>1300</v>
      </c>
    </row>
    <row r="149" spans="1:11" x14ac:dyDescent="0.25">
      <c r="A149" s="303" t="s">
        <v>954</v>
      </c>
      <c r="B149" s="303" t="s">
        <v>955</v>
      </c>
      <c r="D149" s="303">
        <v>1500</v>
      </c>
      <c r="E149" s="303">
        <v>0</v>
      </c>
      <c r="F149" s="303">
        <v>0</v>
      </c>
      <c r="G149" s="303">
        <v>0</v>
      </c>
      <c r="H149" s="303">
        <v>0</v>
      </c>
      <c r="I149" s="303">
        <v>0</v>
      </c>
      <c r="J149" s="303">
        <v>0</v>
      </c>
      <c r="K149" s="303">
        <v>0</v>
      </c>
    </row>
    <row r="150" spans="1:11" x14ac:dyDescent="0.25">
      <c r="C150" s="303" t="s">
        <v>913</v>
      </c>
      <c r="D150" s="303" t="s">
        <v>914</v>
      </c>
      <c r="E150" s="303" t="s">
        <v>915</v>
      </c>
      <c r="F150" s="303" t="s">
        <v>916</v>
      </c>
      <c r="G150" s="303" t="s">
        <v>917</v>
      </c>
      <c r="H150" s="303" t="s">
        <v>918</v>
      </c>
      <c r="I150" s="303" t="s">
        <v>916</v>
      </c>
      <c r="J150" s="303" t="s">
        <v>917</v>
      </c>
      <c r="K150" s="303" t="s">
        <v>913</v>
      </c>
    </row>
    <row r="152" spans="1:11" x14ac:dyDescent="0.25">
      <c r="A152" s="303">
        <v>44957</v>
      </c>
      <c r="B152" s="432">
        <v>42972</v>
      </c>
      <c r="D152" s="303">
        <v>1500</v>
      </c>
    </row>
    <row r="154" spans="1:11" x14ac:dyDescent="0.25">
      <c r="A154" s="303" t="s">
        <v>956</v>
      </c>
      <c r="B154" s="303" t="s">
        <v>957</v>
      </c>
      <c r="D154" s="303">
        <v>1000</v>
      </c>
      <c r="E154" s="303">
        <v>0</v>
      </c>
      <c r="F154" s="303">
        <v>0</v>
      </c>
      <c r="G154" s="303">
        <v>0</v>
      </c>
      <c r="H154" s="303">
        <v>0</v>
      </c>
      <c r="I154" s="303">
        <v>0</v>
      </c>
      <c r="J154" s="303">
        <v>0</v>
      </c>
      <c r="K154" s="303">
        <v>0</v>
      </c>
    </row>
    <row r="155" spans="1:11" x14ac:dyDescent="0.25">
      <c r="C155" s="303" t="s">
        <v>913</v>
      </c>
      <c r="D155" s="303" t="s">
        <v>914</v>
      </c>
      <c r="E155" s="303" t="s">
        <v>915</v>
      </c>
      <c r="F155" s="303" t="s">
        <v>916</v>
      </c>
      <c r="G155" s="303" t="s">
        <v>917</v>
      </c>
      <c r="H155" s="303" t="s">
        <v>918</v>
      </c>
      <c r="I155" s="303" t="s">
        <v>916</v>
      </c>
      <c r="J155" s="303" t="s">
        <v>917</v>
      </c>
      <c r="K155" s="303" t="s">
        <v>913</v>
      </c>
    </row>
    <row r="157" spans="1:11" x14ac:dyDescent="0.25">
      <c r="A157" s="303">
        <v>45004</v>
      </c>
      <c r="B157" s="432">
        <v>42977</v>
      </c>
      <c r="D157" s="303">
        <v>1000</v>
      </c>
    </row>
    <row r="159" spans="1:11" x14ac:dyDescent="0.25">
      <c r="A159" s="303" t="s">
        <v>958</v>
      </c>
      <c r="B159" s="303" t="s">
        <v>959</v>
      </c>
      <c r="C159" s="303" t="s">
        <v>960</v>
      </c>
      <c r="D159" s="303">
        <v>18468</v>
      </c>
      <c r="E159" s="303">
        <v>0</v>
      </c>
      <c r="F159" s="303">
        <v>0</v>
      </c>
      <c r="G159" s="303">
        <v>0</v>
      </c>
      <c r="H159" s="303">
        <v>0</v>
      </c>
      <c r="I159" s="303">
        <v>0</v>
      </c>
      <c r="J159" s="303">
        <v>0</v>
      </c>
      <c r="K159" s="303">
        <v>0</v>
      </c>
    </row>
    <row r="160" spans="1:11" x14ac:dyDescent="0.25">
      <c r="C160" s="303" t="s">
        <v>913</v>
      </c>
      <c r="D160" s="303" t="s">
        <v>914</v>
      </c>
      <c r="E160" s="303" t="s">
        <v>915</v>
      </c>
      <c r="F160" s="303" t="s">
        <v>916</v>
      </c>
      <c r="G160" s="303" t="s">
        <v>917</v>
      </c>
      <c r="H160" s="303" t="s">
        <v>918</v>
      </c>
      <c r="I160" s="303" t="s">
        <v>916</v>
      </c>
      <c r="J160" s="303" t="s">
        <v>917</v>
      </c>
      <c r="K160" s="303" t="s">
        <v>913</v>
      </c>
    </row>
    <row r="162" spans="1:11" x14ac:dyDescent="0.25">
      <c r="A162" s="303">
        <v>44796</v>
      </c>
      <c r="B162" s="432">
        <v>42964</v>
      </c>
      <c r="D162" s="303">
        <v>5700</v>
      </c>
    </row>
    <row r="163" spans="1:11" x14ac:dyDescent="0.25">
      <c r="A163" s="303">
        <v>44796</v>
      </c>
      <c r="B163" s="432">
        <v>42964</v>
      </c>
      <c r="D163" s="303">
        <v>2964</v>
      </c>
    </row>
    <row r="164" spans="1:11" x14ac:dyDescent="0.25">
      <c r="A164" s="303">
        <v>44796</v>
      </c>
      <c r="B164" s="432">
        <v>42964</v>
      </c>
      <c r="D164" s="303">
        <v>684</v>
      </c>
    </row>
    <row r="165" spans="1:11" x14ac:dyDescent="0.25">
      <c r="A165" s="303">
        <v>44796</v>
      </c>
      <c r="B165" s="432">
        <v>42964</v>
      </c>
      <c r="D165" s="303">
        <v>5130</v>
      </c>
    </row>
    <row r="166" spans="1:11" x14ac:dyDescent="0.25">
      <c r="A166" s="303">
        <v>44880</v>
      </c>
      <c r="B166" s="432">
        <v>42964</v>
      </c>
      <c r="D166" s="303">
        <v>3990</v>
      </c>
    </row>
    <row r="168" spans="1:11" x14ac:dyDescent="0.25">
      <c r="A168" s="303" t="s">
        <v>961</v>
      </c>
      <c r="B168" s="303" t="s">
        <v>962</v>
      </c>
      <c r="C168" s="303" t="s">
        <v>963</v>
      </c>
      <c r="D168" s="303">
        <v>844</v>
      </c>
      <c r="E168" s="303">
        <v>0</v>
      </c>
      <c r="F168" s="303">
        <v>0</v>
      </c>
      <c r="G168" s="303">
        <v>0</v>
      </c>
      <c r="H168" s="303">
        <v>0</v>
      </c>
      <c r="I168" s="303">
        <v>0</v>
      </c>
      <c r="J168" s="303">
        <v>0</v>
      </c>
      <c r="K168" s="303">
        <v>0</v>
      </c>
    </row>
    <row r="169" spans="1:11" x14ac:dyDescent="0.25">
      <c r="C169" s="303" t="s">
        <v>913</v>
      </c>
      <c r="D169" s="303" t="s">
        <v>914</v>
      </c>
      <c r="E169" s="303" t="s">
        <v>915</v>
      </c>
      <c r="F169" s="303" t="s">
        <v>916</v>
      </c>
      <c r="G169" s="303" t="s">
        <v>917</v>
      </c>
      <c r="H169" s="303" t="s">
        <v>918</v>
      </c>
      <c r="I169" s="303" t="s">
        <v>916</v>
      </c>
      <c r="J169" s="303" t="s">
        <v>917</v>
      </c>
      <c r="K169" s="303" t="s">
        <v>913</v>
      </c>
    </row>
    <row r="171" spans="1:11" x14ac:dyDescent="0.25">
      <c r="A171" s="303">
        <v>44836</v>
      </c>
      <c r="B171" s="432">
        <v>42963</v>
      </c>
      <c r="D171" s="303">
        <v>366</v>
      </c>
    </row>
    <row r="172" spans="1:11" x14ac:dyDescent="0.25">
      <c r="A172" s="303">
        <v>44873</v>
      </c>
      <c r="B172" s="432">
        <v>42963</v>
      </c>
      <c r="D172" s="303">
        <v>478</v>
      </c>
    </row>
    <row r="173" spans="1:11" x14ac:dyDescent="0.25">
      <c r="A173" s="303">
        <v>44814</v>
      </c>
      <c r="B173" s="432">
        <v>42977</v>
      </c>
      <c r="D173" s="303">
        <v>7223</v>
      </c>
    </row>
    <row r="174" spans="1:11" x14ac:dyDescent="0.25">
      <c r="A174" s="303">
        <v>44815</v>
      </c>
      <c r="B174" s="432">
        <v>42962</v>
      </c>
      <c r="D174" s="303">
        <v>21672</v>
      </c>
    </row>
    <row r="176" spans="1:11" x14ac:dyDescent="0.25">
      <c r="A176" s="303" t="s">
        <v>964</v>
      </c>
      <c r="B176" s="303" t="s">
        <v>965</v>
      </c>
      <c r="C176" s="303" t="s">
        <v>966</v>
      </c>
      <c r="D176" s="303">
        <v>3800</v>
      </c>
      <c r="E176" s="303">
        <v>0</v>
      </c>
      <c r="F176" s="303">
        <v>0</v>
      </c>
      <c r="G176" s="303">
        <v>0</v>
      </c>
      <c r="H176" s="303">
        <v>0</v>
      </c>
      <c r="I176" s="303">
        <v>0</v>
      </c>
      <c r="J176" s="303">
        <v>0</v>
      </c>
      <c r="K176" s="303">
        <v>0</v>
      </c>
    </row>
    <row r="177" spans="1:11" x14ac:dyDescent="0.25">
      <c r="C177" s="303" t="s">
        <v>913</v>
      </c>
      <c r="D177" s="303" t="s">
        <v>914</v>
      </c>
      <c r="E177" s="303" t="s">
        <v>915</v>
      </c>
      <c r="F177" s="303" t="s">
        <v>916</v>
      </c>
      <c r="G177" s="303" t="s">
        <v>917</v>
      </c>
      <c r="H177" s="303" t="s">
        <v>918</v>
      </c>
      <c r="I177" s="303" t="s">
        <v>916</v>
      </c>
      <c r="J177" s="303" t="s">
        <v>917</v>
      </c>
      <c r="K177" s="303" t="s">
        <v>913</v>
      </c>
    </row>
    <row r="179" spans="1:11" x14ac:dyDescent="0.25">
      <c r="A179" s="303">
        <v>44891</v>
      </c>
      <c r="B179" s="432">
        <v>42963</v>
      </c>
      <c r="D179" s="303">
        <v>950</v>
      </c>
    </row>
    <row r="180" spans="1:11" x14ac:dyDescent="0.25">
      <c r="A180" s="303">
        <v>44913</v>
      </c>
      <c r="B180" s="432">
        <v>42972</v>
      </c>
      <c r="D180" s="303">
        <v>950</v>
      </c>
    </row>
    <row r="181" spans="1:11" x14ac:dyDescent="0.25">
      <c r="A181" s="303">
        <v>44921</v>
      </c>
      <c r="B181" s="432">
        <v>42972</v>
      </c>
      <c r="D181" s="303">
        <v>950</v>
      </c>
    </row>
    <row r="182" spans="1:11" x14ac:dyDescent="0.25">
      <c r="A182" s="303">
        <v>44986</v>
      </c>
      <c r="B182" s="432">
        <v>42977</v>
      </c>
      <c r="D182" s="303">
        <v>950</v>
      </c>
    </row>
    <row r="184" spans="1:11" x14ac:dyDescent="0.25">
      <c r="A184" s="303" t="s">
        <v>967</v>
      </c>
      <c r="B184" s="303" t="s">
        <v>968</v>
      </c>
      <c r="C184" s="303" t="s">
        <v>969</v>
      </c>
      <c r="D184" s="303">
        <v>2000</v>
      </c>
      <c r="E184" s="303">
        <v>0</v>
      </c>
      <c r="F184" s="303">
        <v>0</v>
      </c>
      <c r="G184" s="303">
        <v>0</v>
      </c>
      <c r="H184" s="303">
        <v>0</v>
      </c>
      <c r="I184" s="303">
        <v>0</v>
      </c>
      <c r="J184" s="303">
        <v>0</v>
      </c>
      <c r="K184" s="303">
        <v>0</v>
      </c>
    </row>
    <row r="185" spans="1:11" x14ac:dyDescent="0.25">
      <c r="C185" s="303" t="s">
        <v>913</v>
      </c>
      <c r="D185" s="303" t="s">
        <v>914</v>
      </c>
      <c r="E185" s="303" t="s">
        <v>915</v>
      </c>
      <c r="F185" s="303" t="s">
        <v>916</v>
      </c>
      <c r="G185" s="303" t="s">
        <v>917</v>
      </c>
      <c r="H185" s="303" t="s">
        <v>918</v>
      </c>
      <c r="I185" s="303" t="s">
        <v>916</v>
      </c>
      <c r="J185" s="303" t="s">
        <v>917</v>
      </c>
      <c r="K185" s="303" t="s">
        <v>913</v>
      </c>
    </row>
    <row r="187" spans="1:11" x14ac:dyDescent="0.25">
      <c r="A187" s="303">
        <v>44989</v>
      </c>
      <c r="B187" s="432">
        <v>42977</v>
      </c>
      <c r="D187" s="303">
        <v>2000</v>
      </c>
    </row>
    <row r="189" spans="1:11" x14ac:dyDescent="0.25">
      <c r="A189" s="303" t="s">
        <v>970</v>
      </c>
      <c r="B189" s="303" t="s">
        <v>971</v>
      </c>
      <c r="D189" s="303">
        <v>1800</v>
      </c>
      <c r="E189" s="303">
        <v>0</v>
      </c>
      <c r="F189" s="303">
        <v>0</v>
      </c>
      <c r="G189" s="303">
        <v>0</v>
      </c>
      <c r="H189" s="303">
        <v>0</v>
      </c>
      <c r="I189" s="303">
        <v>0</v>
      </c>
      <c r="J189" s="303">
        <v>0</v>
      </c>
      <c r="K189" s="303">
        <v>0</v>
      </c>
    </row>
    <row r="190" spans="1:11" x14ac:dyDescent="0.25">
      <c r="C190" s="303" t="s">
        <v>913</v>
      </c>
      <c r="D190" s="303" t="s">
        <v>914</v>
      </c>
      <c r="E190" s="303" t="s">
        <v>915</v>
      </c>
      <c r="F190" s="303" t="s">
        <v>916</v>
      </c>
      <c r="G190" s="303" t="s">
        <v>917</v>
      </c>
      <c r="H190" s="303" t="s">
        <v>918</v>
      </c>
      <c r="I190" s="303" t="s">
        <v>916</v>
      </c>
      <c r="J190" s="303" t="s">
        <v>917</v>
      </c>
      <c r="K190" s="303" t="s">
        <v>913</v>
      </c>
    </row>
    <row r="192" spans="1:11" x14ac:dyDescent="0.25">
      <c r="A192" s="303">
        <v>44962</v>
      </c>
      <c r="B192" s="432">
        <v>42972</v>
      </c>
      <c r="D192" s="303">
        <v>1800</v>
      </c>
    </row>
    <row r="194" spans="1:11" x14ac:dyDescent="0.25">
      <c r="A194" s="303" t="s">
        <v>972</v>
      </c>
      <c r="B194" s="303" t="s">
        <v>973</v>
      </c>
      <c r="D194" s="303">
        <v>2000</v>
      </c>
      <c r="E194" s="303">
        <v>0</v>
      </c>
      <c r="F194" s="303">
        <v>0</v>
      </c>
      <c r="G194" s="303">
        <v>0</v>
      </c>
      <c r="H194" s="303">
        <v>0</v>
      </c>
      <c r="I194" s="303">
        <v>0</v>
      </c>
      <c r="J194" s="303">
        <v>0</v>
      </c>
      <c r="K194" s="303">
        <v>0</v>
      </c>
    </row>
    <row r="195" spans="1:11" x14ac:dyDescent="0.25">
      <c r="C195" s="303" t="s">
        <v>913</v>
      </c>
      <c r="D195" s="303" t="s">
        <v>914</v>
      </c>
      <c r="E195" s="303" t="s">
        <v>915</v>
      </c>
      <c r="F195" s="303" t="s">
        <v>916</v>
      </c>
      <c r="G195" s="303" t="s">
        <v>917</v>
      </c>
      <c r="H195" s="303" t="s">
        <v>918</v>
      </c>
      <c r="I195" s="303" t="s">
        <v>916</v>
      </c>
      <c r="J195" s="303" t="s">
        <v>917</v>
      </c>
      <c r="K195" s="303" t="s">
        <v>913</v>
      </c>
    </row>
    <row r="197" spans="1:11" x14ac:dyDescent="0.25">
      <c r="A197" s="303">
        <v>44990</v>
      </c>
      <c r="B197" s="432">
        <v>42977</v>
      </c>
      <c r="D197" s="303">
        <v>2000</v>
      </c>
    </row>
    <row r="199" spans="1:11" x14ac:dyDescent="0.25">
      <c r="A199" s="303" t="s">
        <v>974</v>
      </c>
      <c r="B199" s="303" t="s">
        <v>975</v>
      </c>
      <c r="D199" s="303">
        <v>3500</v>
      </c>
      <c r="E199" s="303">
        <v>0</v>
      </c>
      <c r="F199" s="303">
        <v>0</v>
      </c>
      <c r="G199" s="303">
        <v>0</v>
      </c>
      <c r="H199" s="303">
        <v>0</v>
      </c>
      <c r="I199" s="303">
        <v>0</v>
      </c>
      <c r="J199" s="303">
        <v>0</v>
      </c>
      <c r="K199" s="303">
        <v>0</v>
      </c>
    </row>
    <row r="200" spans="1:11" x14ac:dyDescent="0.25">
      <c r="C200" s="303" t="s">
        <v>913</v>
      </c>
      <c r="D200" s="303" t="s">
        <v>914</v>
      </c>
      <c r="E200" s="303" t="s">
        <v>915</v>
      </c>
      <c r="F200" s="303" t="s">
        <v>916</v>
      </c>
      <c r="G200" s="303" t="s">
        <v>917</v>
      </c>
      <c r="H200" s="303" t="s">
        <v>918</v>
      </c>
      <c r="I200" s="303" t="s">
        <v>916</v>
      </c>
      <c r="J200" s="303" t="s">
        <v>917</v>
      </c>
      <c r="K200" s="303" t="s">
        <v>913</v>
      </c>
    </row>
    <row r="202" spans="1:11" x14ac:dyDescent="0.25">
      <c r="A202" s="303">
        <v>44960</v>
      </c>
      <c r="B202" s="432">
        <v>42972</v>
      </c>
      <c r="D202" s="303">
        <v>1900</v>
      </c>
    </row>
    <row r="203" spans="1:11" x14ac:dyDescent="0.25">
      <c r="A203" s="303">
        <v>45005</v>
      </c>
      <c r="B203" s="432">
        <v>42977</v>
      </c>
      <c r="D203" s="303">
        <v>1600</v>
      </c>
    </row>
    <row r="205" spans="1:11" x14ac:dyDescent="0.25">
      <c r="A205" s="303" t="s">
        <v>976</v>
      </c>
      <c r="B205" s="303" t="s">
        <v>977</v>
      </c>
      <c r="D205" s="303">
        <v>900</v>
      </c>
      <c r="E205" s="303">
        <v>0</v>
      </c>
      <c r="F205" s="303">
        <v>0</v>
      </c>
      <c r="G205" s="303">
        <v>0</v>
      </c>
      <c r="H205" s="303">
        <v>0</v>
      </c>
      <c r="I205" s="303">
        <v>0</v>
      </c>
      <c r="J205" s="303">
        <v>0</v>
      </c>
      <c r="K205" s="303">
        <v>0</v>
      </c>
    </row>
    <row r="206" spans="1:11" x14ac:dyDescent="0.25">
      <c r="C206" s="303" t="s">
        <v>913</v>
      </c>
      <c r="D206" s="303" t="s">
        <v>914</v>
      </c>
      <c r="E206" s="303" t="s">
        <v>915</v>
      </c>
      <c r="F206" s="303" t="s">
        <v>916</v>
      </c>
      <c r="G206" s="303" t="s">
        <v>917</v>
      </c>
      <c r="H206" s="303" t="s">
        <v>918</v>
      </c>
      <c r="I206" s="303" t="s">
        <v>916</v>
      </c>
      <c r="J206" s="303" t="s">
        <v>917</v>
      </c>
      <c r="K206" s="303" t="s">
        <v>913</v>
      </c>
    </row>
    <row r="208" spans="1:11" x14ac:dyDescent="0.25">
      <c r="A208" s="303">
        <v>87114</v>
      </c>
      <c r="B208" s="432">
        <v>42970</v>
      </c>
      <c r="D208" s="303">
        <v>900</v>
      </c>
    </row>
    <row r="210" spans="1:11" x14ac:dyDescent="0.25">
      <c r="A210" s="303" t="s">
        <v>978</v>
      </c>
      <c r="B210" s="303" t="s">
        <v>979</v>
      </c>
      <c r="C210" s="303" t="s">
        <v>980</v>
      </c>
      <c r="D210" s="303">
        <v>3066</v>
      </c>
      <c r="E210" s="303">
        <v>0</v>
      </c>
      <c r="F210" s="303">
        <v>0</v>
      </c>
      <c r="G210" s="303">
        <v>0</v>
      </c>
      <c r="H210" s="303">
        <v>0</v>
      </c>
      <c r="I210" s="303">
        <v>0</v>
      </c>
      <c r="J210" s="303">
        <v>0</v>
      </c>
      <c r="K210" s="303">
        <v>0</v>
      </c>
    </row>
    <row r="211" spans="1:11" x14ac:dyDescent="0.25">
      <c r="C211" s="303" t="s">
        <v>913</v>
      </c>
      <c r="D211" s="303" t="s">
        <v>914</v>
      </c>
      <c r="E211" s="303" t="s">
        <v>915</v>
      </c>
      <c r="F211" s="303" t="s">
        <v>916</v>
      </c>
      <c r="G211" s="303" t="s">
        <v>917</v>
      </c>
      <c r="H211" s="303" t="s">
        <v>918</v>
      </c>
      <c r="I211" s="303" t="s">
        <v>916</v>
      </c>
      <c r="J211" s="303" t="s">
        <v>917</v>
      </c>
      <c r="K211" s="303" t="s">
        <v>913</v>
      </c>
    </row>
    <row r="213" spans="1:11" x14ac:dyDescent="0.25">
      <c r="A213" s="303">
        <v>44881</v>
      </c>
      <c r="B213" s="432">
        <v>42962</v>
      </c>
      <c r="D213" s="303">
        <v>1077</v>
      </c>
    </row>
    <row r="214" spans="1:11" x14ac:dyDescent="0.25">
      <c r="A214" s="303">
        <v>44892</v>
      </c>
      <c r="B214" s="432">
        <v>42963</v>
      </c>
      <c r="D214" s="303">
        <v>1077</v>
      </c>
    </row>
    <row r="215" spans="1:11" x14ac:dyDescent="0.25">
      <c r="A215" s="303">
        <v>44892</v>
      </c>
      <c r="B215" s="432">
        <v>42963</v>
      </c>
      <c r="D215" s="303">
        <v>453</v>
      </c>
    </row>
    <row r="216" spans="1:11" x14ac:dyDescent="0.25">
      <c r="A216" s="303">
        <v>44892</v>
      </c>
      <c r="B216" s="432">
        <v>42963</v>
      </c>
      <c r="D216" s="303">
        <v>458</v>
      </c>
    </row>
    <row r="218" spans="1:11" x14ac:dyDescent="0.25">
      <c r="A218" s="303" t="s">
        <v>981</v>
      </c>
      <c r="B218" s="303" t="s">
        <v>982</v>
      </c>
      <c r="C218" s="303" t="s">
        <v>983</v>
      </c>
      <c r="D218" s="303">
        <v>7450</v>
      </c>
      <c r="E218" s="303">
        <v>0</v>
      </c>
      <c r="F218" s="303">
        <v>0</v>
      </c>
      <c r="G218" s="303">
        <v>0</v>
      </c>
      <c r="H218" s="303">
        <v>0</v>
      </c>
      <c r="I218" s="303">
        <v>0</v>
      </c>
      <c r="J218" s="303">
        <v>0</v>
      </c>
      <c r="K218" s="303">
        <v>0</v>
      </c>
    </row>
    <row r="219" spans="1:11" x14ac:dyDescent="0.25">
      <c r="A219" s="303">
        <v>44834</v>
      </c>
      <c r="B219" s="432">
        <v>42962</v>
      </c>
      <c r="D219" s="303">
        <v>7450</v>
      </c>
    </row>
    <row r="221" spans="1:11" x14ac:dyDescent="0.25">
      <c r="A221" s="303" t="s">
        <v>984</v>
      </c>
      <c r="B221" s="303" t="s">
        <v>985</v>
      </c>
      <c r="D221" s="303">
        <v>49665</v>
      </c>
      <c r="E221" s="303">
        <v>0</v>
      </c>
      <c r="F221" s="303">
        <v>0</v>
      </c>
      <c r="G221" s="303">
        <v>0</v>
      </c>
      <c r="H221" s="303">
        <v>0</v>
      </c>
      <c r="I221" s="303">
        <v>0</v>
      </c>
      <c r="J221" s="303">
        <v>0</v>
      </c>
      <c r="K221" s="303">
        <v>0</v>
      </c>
    </row>
    <row r="222" spans="1:11" x14ac:dyDescent="0.25">
      <c r="C222" s="303" t="s">
        <v>913</v>
      </c>
      <c r="D222" s="303" t="s">
        <v>914</v>
      </c>
      <c r="E222" s="303" t="s">
        <v>915</v>
      </c>
      <c r="F222" s="303" t="s">
        <v>916</v>
      </c>
      <c r="G222" s="303" t="s">
        <v>917</v>
      </c>
      <c r="H222" s="303" t="s">
        <v>918</v>
      </c>
      <c r="I222" s="303" t="s">
        <v>916</v>
      </c>
      <c r="J222" s="303" t="s">
        <v>917</v>
      </c>
      <c r="K222" s="303" t="s">
        <v>913</v>
      </c>
    </row>
    <row r="224" spans="1:11" x14ac:dyDescent="0.25">
      <c r="A224" s="303">
        <v>44841</v>
      </c>
      <c r="B224" s="432">
        <v>42964</v>
      </c>
      <c r="D224" s="303">
        <v>979</v>
      </c>
    </row>
    <row r="225" spans="1:4" x14ac:dyDescent="0.25">
      <c r="A225" s="303">
        <v>44841</v>
      </c>
      <c r="B225" s="432">
        <v>42964</v>
      </c>
      <c r="D225" s="303">
        <v>599</v>
      </c>
    </row>
    <row r="226" spans="1:4" x14ac:dyDescent="0.25">
      <c r="A226" s="303">
        <v>44841</v>
      </c>
      <c r="B226" s="432">
        <v>42964</v>
      </c>
      <c r="D226" s="303">
        <v>1700</v>
      </c>
    </row>
    <row r="227" spans="1:4" x14ac:dyDescent="0.25">
      <c r="A227" s="303">
        <v>44841</v>
      </c>
      <c r="B227" s="432">
        <v>42964</v>
      </c>
      <c r="D227" s="303">
        <v>1052</v>
      </c>
    </row>
    <row r="228" spans="1:4" x14ac:dyDescent="0.25">
      <c r="A228" s="303">
        <v>44841</v>
      </c>
      <c r="B228" s="432">
        <v>42964</v>
      </c>
      <c r="D228" s="303">
        <v>487</v>
      </c>
    </row>
    <row r="229" spans="1:4" x14ac:dyDescent="0.25">
      <c r="A229" s="303">
        <v>44841</v>
      </c>
      <c r="B229" s="432">
        <v>42964</v>
      </c>
      <c r="D229" s="303">
        <v>462</v>
      </c>
    </row>
    <row r="230" spans="1:4" x14ac:dyDescent="0.25">
      <c r="A230" s="303">
        <v>44841</v>
      </c>
      <c r="B230" s="432">
        <v>42964</v>
      </c>
      <c r="D230" s="303">
        <v>195</v>
      </c>
    </row>
    <row r="231" spans="1:4" x14ac:dyDescent="0.25">
      <c r="A231" s="303">
        <v>44841</v>
      </c>
      <c r="B231" s="432">
        <v>42964</v>
      </c>
      <c r="D231" s="303">
        <v>93</v>
      </c>
    </row>
    <row r="232" spans="1:4" x14ac:dyDescent="0.25">
      <c r="A232" s="303">
        <v>44841</v>
      </c>
      <c r="B232" s="432">
        <v>42964</v>
      </c>
      <c r="D232" s="303">
        <v>498</v>
      </c>
    </row>
    <row r="233" spans="1:4" x14ac:dyDescent="0.25">
      <c r="A233" s="303">
        <v>44841</v>
      </c>
      <c r="B233" s="432">
        <v>42964</v>
      </c>
      <c r="D233" s="303">
        <v>700</v>
      </c>
    </row>
    <row r="234" spans="1:4" x14ac:dyDescent="0.25">
      <c r="A234" s="303">
        <v>44841</v>
      </c>
      <c r="B234" s="432">
        <v>42964</v>
      </c>
      <c r="D234" s="303">
        <v>1372</v>
      </c>
    </row>
    <row r="235" spans="1:4" x14ac:dyDescent="0.25">
      <c r="A235" s="303">
        <v>44841</v>
      </c>
      <c r="B235" s="432">
        <v>42964</v>
      </c>
      <c r="D235" s="303">
        <v>3801</v>
      </c>
    </row>
    <row r="236" spans="1:4" x14ac:dyDescent="0.25">
      <c r="A236" s="303">
        <v>44841</v>
      </c>
      <c r="B236" s="432">
        <v>42964</v>
      </c>
      <c r="D236" s="303">
        <v>2306</v>
      </c>
    </row>
    <row r="237" spans="1:4" x14ac:dyDescent="0.25">
      <c r="A237" s="303">
        <v>44841</v>
      </c>
      <c r="B237" s="432">
        <v>42964</v>
      </c>
      <c r="D237" s="303">
        <v>4110</v>
      </c>
    </row>
    <row r="238" spans="1:4" x14ac:dyDescent="0.25">
      <c r="A238" s="303">
        <v>44841</v>
      </c>
      <c r="B238" s="432">
        <v>42964</v>
      </c>
      <c r="D238" s="303">
        <v>2045</v>
      </c>
    </row>
    <row r="239" spans="1:4" x14ac:dyDescent="0.25">
      <c r="A239" s="303">
        <v>44841</v>
      </c>
      <c r="B239" s="432">
        <v>42964</v>
      </c>
      <c r="D239" s="303">
        <v>1026</v>
      </c>
    </row>
    <row r="240" spans="1:4" x14ac:dyDescent="0.25">
      <c r="A240" s="303">
        <v>44841</v>
      </c>
      <c r="B240" s="432">
        <v>42964</v>
      </c>
      <c r="D240" s="303">
        <v>1632</v>
      </c>
    </row>
    <row r="241" spans="1:11" x14ac:dyDescent="0.25">
      <c r="A241" s="303">
        <v>44841</v>
      </c>
      <c r="B241" s="432">
        <v>42964</v>
      </c>
      <c r="D241" s="303">
        <v>225</v>
      </c>
    </row>
    <row r="242" spans="1:11" x14ac:dyDescent="0.25">
      <c r="A242" s="303">
        <v>44841</v>
      </c>
      <c r="B242" s="432">
        <v>42964</v>
      </c>
      <c r="D242" s="303">
        <v>1020</v>
      </c>
    </row>
    <row r="243" spans="1:11" x14ac:dyDescent="0.25">
      <c r="A243" s="303">
        <v>44841</v>
      </c>
      <c r="B243" s="432">
        <v>42964</v>
      </c>
      <c r="D243" s="303">
        <v>1128</v>
      </c>
    </row>
    <row r="244" spans="1:11" x14ac:dyDescent="0.25">
      <c r="A244" s="303">
        <v>44841</v>
      </c>
      <c r="B244" s="432">
        <v>42964</v>
      </c>
      <c r="D244" s="303">
        <v>16560</v>
      </c>
    </row>
    <row r="245" spans="1:11" x14ac:dyDescent="0.25">
      <c r="A245" s="303">
        <v>44905</v>
      </c>
      <c r="B245" s="432">
        <v>42964</v>
      </c>
      <c r="D245" s="303">
        <v>3950</v>
      </c>
    </row>
    <row r="246" spans="1:11" x14ac:dyDescent="0.25">
      <c r="A246" s="303">
        <v>44905</v>
      </c>
      <c r="B246" s="432">
        <v>42964</v>
      </c>
      <c r="D246" s="303">
        <v>3720</v>
      </c>
    </row>
    <row r="248" spans="1:11" x14ac:dyDescent="0.25">
      <c r="A248" s="303" t="s">
        <v>986</v>
      </c>
      <c r="B248" s="303" t="s">
        <v>987</v>
      </c>
      <c r="C248" s="303" t="s">
        <v>988</v>
      </c>
      <c r="D248" s="303">
        <v>1500</v>
      </c>
      <c r="E248" s="303">
        <v>0</v>
      </c>
      <c r="F248" s="303">
        <v>0</v>
      </c>
      <c r="G248" s="303">
        <v>0</v>
      </c>
      <c r="H248" s="303">
        <v>0</v>
      </c>
      <c r="I248" s="303">
        <v>0</v>
      </c>
      <c r="J248" s="303">
        <v>0</v>
      </c>
      <c r="K248" s="303">
        <v>0</v>
      </c>
    </row>
    <row r="249" spans="1:11" x14ac:dyDescent="0.25">
      <c r="C249" s="303" t="s">
        <v>913</v>
      </c>
      <c r="D249" s="303" t="s">
        <v>914</v>
      </c>
      <c r="E249" s="303" t="s">
        <v>915</v>
      </c>
      <c r="F249" s="303" t="s">
        <v>916</v>
      </c>
      <c r="G249" s="303" t="s">
        <v>917</v>
      </c>
      <c r="H249" s="303" t="s">
        <v>918</v>
      </c>
      <c r="I249" s="303" t="s">
        <v>916</v>
      </c>
      <c r="J249" s="303" t="s">
        <v>917</v>
      </c>
      <c r="K249" s="303" t="s">
        <v>913</v>
      </c>
    </row>
    <row r="251" spans="1:11" x14ac:dyDescent="0.25">
      <c r="A251" s="303">
        <v>44783</v>
      </c>
      <c r="B251" s="432">
        <v>42964</v>
      </c>
      <c r="D251" s="303">
        <v>1500</v>
      </c>
    </row>
    <row r="253" spans="1:11" x14ac:dyDescent="0.25">
      <c r="A253" s="303" t="s">
        <v>989</v>
      </c>
      <c r="B253" s="303" t="s">
        <v>990</v>
      </c>
      <c r="C253" s="303" t="s">
        <v>991</v>
      </c>
      <c r="D253" s="303">
        <v>4950</v>
      </c>
      <c r="E253" s="303">
        <v>0</v>
      </c>
      <c r="F253" s="303">
        <v>0</v>
      </c>
      <c r="G253" s="303">
        <v>0</v>
      </c>
      <c r="H253" s="303">
        <v>0</v>
      </c>
      <c r="I253" s="303">
        <v>0</v>
      </c>
      <c r="J253" s="303">
        <v>0</v>
      </c>
      <c r="K253" s="303">
        <v>0</v>
      </c>
    </row>
    <row r="254" spans="1:11" x14ac:dyDescent="0.25">
      <c r="C254" s="303" t="s">
        <v>913</v>
      </c>
      <c r="D254" s="303" t="s">
        <v>914</v>
      </c>
      <c r="E254" s="303" t="s">
        <v>915</v>
      </c>
      <c r="F254" s="303" t="s">
        <v>916</v>
      </c>
      <c r="G254" s="303" t="s">
        <v>917</v>
      </c>
      <c r="H254" s="303" t="s">
        <v>918</v>
      </c>
      <c r="I254" s="303" t="s">
        <v>916</v>
      </c>
      <c r="J254" s="303" t="s">
        <v>917</v>
      </c>
      <c r="K254" s="303" t="s">
        <v>913</v>
      </c>
    </row>
    <row r="256" spans="1:11" x14ac:dyDescent="0.25">
      <c r="A256" s="303">
        <v>44767</v>
      </c>
      <c r="B256" s="432">
        <v>42964</v>
      </c>
      <c r="D256" s="303">
        <v>4950</v>
      </c>
    </row>
    <row r="258" spans="1:11" x14ac:dyDescent="0.25">
      <c r="A258" s="303" t="s">
        <v>992</v>
      </c>
      <c r="B258" s="303" t="s">
        <v>993</v>
      </c>
      <c r="D258" s="303">
        <v>1500</v>
      </c>
      <c r="E258" s="303">
        <v>0</v>
      </c>
      <c r="F258" s="303">
        <v>0</v>
      </c>
      <c r="G258" s="303">
        <v>0</v>
      </c>
      <c r="H258" s="303">
        <v>0</v>
      </c>
      <c r="I258" s="303">
        <v>0</v>
      </c>
      <c r="J258" s="303">
        <v>0</v>
      </c>
      <c r="K258" s="303">
        <v>0</v>
      </c>
    </row>
    <row r="259" spans="1:11" x14ac:dyDescent="0.25">
      <c r="C259" s="303" t="s">
        <v>913</v>
      </c>
      <c r="D259" s="303" t="s">
        <v>914</v>
      </c>
      <c r="E259" s="303" t="s">
        <v>915</v>
      </c>
      <c r="F259" s="303" t="s">
        <v>916</v>
      </c>
      <c r="G259" s="303" t="s">
        <v>917</v>
      </c>
      <c r="H259" s="303" t="s">
        <v>918</v>
      </c>
      <c r="I259" s="303" t="s">
        <v>916</v>
      </c>
      <c r="J259" s="303" t="s">
        <v>917</v>
      </c>
      <c r="K259" s="303" t="s">
        <v>913</v>
      </c>
    </row>
    <row r="261" spans="1:11" x14ac:dyDescent="0.25">
      <c r="A261" s="303">
        <v>44958</v>
      </c>
      <c r="B261" s="432">
        <v>42972</v>
      </c>
      <c r="D261" s="303">
        <v>1500</v>
      </c>
    </row>
    <row r="263" spans="1:11" x14ac:dyDescent="0.25">
      <c r="A263" s="303" t="s">
        <v>994</v>
      </c>
      <c r="B263" s="303" t="s">
        <v>995</v>
      </c>
      <c r="C263" s="303" t="s">
        <v>996</v>
      </c>
      <c r="D263" s="303">
        <v>750</v>
      </c>
      <c r="E263" s="303">
        <v>0</v>
      </c>
      <c r="F263" s="303">
        <v>0</v>
      </c>
      <c r="G263" s="303">
        <v>0</v>
      </c>
      <c r="H263" s="303">
        <v>0</v>
      </c>
      <c r="I263" s="303">
        <v>0</v>
      </c>
      <c r="J263" s="303">
        <v>0</v>
      </c>
      <c r="K263" s="303">
        <v>0</v>
      </c>
    </row>
    <row r="264" spans="1:11" x14ac:dyDescent="0.25">
      <c r="C264" s="303" t="s">
        <v>913</v>
      </c>
      <c r="D264" s="303" t="s">
        <v>914</v>
      </c>
      <c r="E264" s="303" t="s">
        <v>915</v>
      </c>
      <c r="F264" s="303" t="s">
        <v>916</v>
      </c>
      <c r="G264" s="303" t="s">
        <v>917</v>
      </c>
      <c r="H264" s="303" t="s">
        <v>918</v>
      </c>
      <c r="I264" s="303" t="s">
        <v>916</v>
      </c>
      <c r="J264" s="303" t="s">
        <v>917</v>
      </c>
      <c r="K264" s="303" t="s">
        <v>913</v>
      </c>
    </row>
    <row r="266" spans="1:11" x14ac:dyDescent="0.25">
      <c r="A266" s="303">
        <v>44954</v>
      </c>
      <c r="B266" s="432">
        <v>42977</v>
      </c>
      <c r="D266" s="303">
        <v>750</v>
      </c>
    </row>
    <row r="267" spans="1:11" x14ac:dyDescent="0.25">
      <c r="A267" s="303">
        <v>87064</v>
      </c>
      <c r="B267" s="432">
        <v>42964</v>
      </c>
      <c r="D267" s="303">
        <v>66902</v>
      </c>
    </row>
    <row r="269" spans="1:11" x14ac:dyDescent="0.25">
      <c r="A269" s="303" t="s">
        <v>997</v>
      </c>
      <c r="B269" s="303" t="s">
        <v>998</v>
      </c>
      <c r="C269" s="303" t="s">
        <v>999</v>
      </c>
      <c r="D269" s="303">
        <v>4603</v>
      </c>
      <c r="E269" s="303">
        <v>0</v>
      </c>
      <c r="F269" s="303">
        <v>0</v>
      </c>
      <c r="G269" s="303">
        <v>0</v>
      </c>
      <c r="H269" s="303">
        <v>0</v>
      </c>
      <c r="I269" s="303">
        <v>0</v>
      </c>
      <c r="J269" s="303">
        <v>0</v>
      </c>
      <c r="K269" s="303">
        <v>0</v>
      </c>
    </row>
    <row r="270" spans="1:11" x14ac:dyDescent="0.25">
      <c r="C270" s="303" t="s">
        <v>913</v>
      </c>
      <c r="D270" s="303" t="s">
        <v>914</v>
      </c>
      <c r="E270" s="303" t="s">
        <v>915</v>
      </c>
      <c r="F270" s="303" t="s">
        <v>916</v>
      </c>
      <c r="G270" s="303" t="s">
        <v>917</v>
      </c>
      <c r="H270" s="303" t="s">
        <v>918</v>
      </c>
      <c r="I270" s="303" t="s">
        <v>916</v>
      </c>
      <c r="J270" s="303" t="s">
        <v>917</v>
      </c>
      <c r="K270" s="303" t="s">
        <v>913</v>
      </c>
    </row>
    <row r="272" spans="1:11" x14ac:dyDescent="0.25">
      <c r="A272" s="303">
        <v>44885</v>
      </c>
      <c r="B272" s="432">
        <v>42977</v>
      </c>
      <c r="D272" s="303">
        <v>4603</v>
      </c>
    </row>
    <row r="274" spans="1:11" x14ac:dyDescent="0.25">
      <c r="A274" s="303" t="s">
        <v>1000</v>
      </c>
      <c r="B274" s="303" t="s">
        <v>1001</v>
      </c>
      <c r="D274" s="303">
        <v>1368</v>
      </c>
      <c r="E274" s="303">
        <v>0</v>
      </c>
      <c r="F274" s="303">
        <v>0</v>
      </c>
      <c r="G274" s="303">
        <v>0</v>
      </c>
      <c r="H274" s="303">
        <v>0</v>
      </c>
      <c r="I274" s="303">
        <v>0</v>
      </c>
      <c r="J274" s="303">
        <v>0</v>
      </c>
      <c r="K274" s="303">
        <v>0</v>
      </c>
    </row>
    <row r="275" spans="1:11" x14ac:dyDescent="0.25">
      <c r="C275" s="303" t="s">
        <v>913</v>
      </c>
      <c r="D275" s="303" t="s">
        <v>914</v>
      </c>
      <c r="E275" s="303" t="s">
        <v>915</v>
      </c>
      <c r="F275" s="303" t="s">
        <v>916</v>
      </c>
      <c r="G275" s="303" t="s">
        <v>917</v>
      </c>
      <c r="H275" s="303" t="s">
        <v>918</v>
      </c>
      <c r="I275" s="303" t="s">
        <v>916</v>
      </c>
      <c r="J275" s="303" t="s">
        <v>917</v>
      </c>
      <c r="K275" s="303" t="s">
        <v>913</v>
      </c>
    </row>
    <row r="277" spans="1:11" x14ac:dyDescent="0.25">
      <c r="A277" s="303">
        <v>44902</v>
      </c>
      <c r="B277" s="432">
        <v>42963</v>
      </c>
      <c r="D277" s="303">
        <v>1368</v>
      </c>
    </row>
    <row r="279" spans="1:11" x14ac:dyDescent="0.25">
      <c r="A279" s="303" t="s">
        <v>1002</v>
      </c>
      <c r="B279" s="303" t="s">
        <v>1003</v>
      </c>
      <c r="D279" s="303">
        <v>3250</v>
      </c>
      <c r="E279" s="303">
        <v>0</v>
      </c>
      <c r="F279" s="303">
        <v>0</v>
      </c>
      <c r="G279" s="303">
        <v>0</v>
      </c>
      <c r="H279" s="303">
        <v>0</v>
      </c>
      <c r="I279" s="303">
        <v>0</v>
      </c>
      <c r="J279" s="303">
        <v>0</v>
      </c>
      <c r="K279" s="303">
        <v>0</v>
      </c>
    </row>
    <row r="280" spans="1:11" x14ac:dyDescent="0.25">
      <c r="C280" s="303" t="s">
        <v>913</v>
      </c>
      <c r="D280" s="303" t="s">
        <v>914</v>
      </c>
      <c r="E280" s="303" t="s">
        <v>915</v>
      </c>
      <c r="F280" s="303" t="s">
        <v>916</v>
      </c>
      <c r="G280" s="303" t="s">
        <v>917</v>
      </c>
      <c r="H280" s="303" t="s">
        <v>918</v>
      </c>
      <c r="I280" s="303" t="s">
        <v>916</v>
      </c>
      <c r="J280" s="303" t="s">
        <v>917</v>
      </c>
      <c r="K280" s="303" t="s">
        <v>913</v>
      </c>
    </row>
    <row r="282" spans="1:11" x14ac:dyDescent="0.25">
      <c r="A282" s="303">
        <v>44964</v>
      </c>
      <c r="B282" s="432">
        <v>42972</v>
      </c>
      <c r="D282" s="303">
        <v>1650</v>
      </c>
    </row>
    <row r="283" spans="1:11" x14ac:dyDescent="0.25">
      <c r="A283" s="303">
        <v>44991</v>
      </c>
      <c r="B283" s="432">
        <v>42977</v>
      </c>
      <c r="D283" s="303">
        <v>1600</v>
      </c>
    </row>
    <row r="285" spans="1:11" x14ac:dyDescent="0.25">
      <c r="A285" s="303" t="s">
        <v>1004</v>
      </c>
      <c r="B285" s="303" t="s">
        <v>940</v>
      </c>
      <c r="C285" s="303" t="s">
        <v>941</v>
      </c>
      <c r="D285" s="303">
        <v>2526</v>
      </c>
      <c r="E285" s="303">
        <v>0</v>
      </c>
      <c r="F285" s="303">
        <v>0</v>
      </c>
      <c r="G285" s="303">
        <v>0</v>
      </c>
      <c r="H285" s="303">
        <v>0</v>
      </c>
      <c r="I285" s="303">
        <v>0</v>
      </c>
      <c r="J285" s="303">
        <v>0</v>
      </c>
      <c r="K285" s="303">
        <v>0</v>
      </c>
    </row>
    <row r="286" spans="1:11" x14ac:dyDescent="0.25">
      <c r="C286" s="303" t="s">
        <v>913</v>
      </c>
      <c r="D286" s="303" t="s">
        <v>914</v>
      </c>
      <c r="E286" s="303" t="s">
        <v>915</v>
      </c>
      <c r="F286" s="303" t="s">
        <v>916</v>
      </c>
      <c r="G286" s="303" t="s">
        <v>917</v>
      </c>
      <c r="H286" s="303" t="s">
        <v>918</v>
      </c>
      <c r="I286" s="303" t="s">
        <v>916</v>
      </c>
      <c r="J286" s="303" t="s">
        <v>917</v>
      </c>
      <c r="K286" s="303" t="s">
        <v>913</v>
      </c>
    </row>
    <row r="288" spans="1:11" x14ac:dyDescent="0.25">
      <c r="A288" s="303">
        <v>44769</v>
      </c>
      <c r="B288" s="432">
        <v>42961</v>
      </c>
      <c r="D288" s="303">
        <v>2526</v>
      </c>
    </row>
    <row r="290" spans="1:11" x14ac:dyDescent="0.25">
      <c r="A290" s="303" t="s">
        <v>1005</v>
      </c>
      <c r="B290" s="303" t="s">
        <v>1006</v>
      </c>
      <c r="C290" s="303" t="s">
        <v>1007</v>
      </c>
      <c r="D290" s="303">
        <v>2000</v>
      </c>
      <c r="E290" s="303">
        <v>0</v>
      </c>
      <c r="F290" s="303">
        <v>0</v>
      </c>
      <c r="G290" s="303">
        <v>0</v>
      </c>
      <c r="H290" s="303">
        <v>0</v>
      </c>
      <c r="I290" s="303">
        <v>0</v>
      </c>
      <c r="J290" s="303">
        <v>0</v>
      </c>
      <c r="K290" s="303">
        <v>0</v>
      </c>
    </row>
    <row r="291" spans="1:11" x14ac:dyDescent="0.25">
      <c r="C291" s="303" t="s">
        <v>913</v>
      </c>
      <c r="D291" s="303" t="s">
        <v>914</v>
      </c>
      <c r="E291" s="303" t="s">
        <v>915</v>
      </c>
      <c r="F291" s="303" t="s">
        <v>916</v>
      </c>
      <c r="G291" s="303" t="s">
        <v>917</v>
      </c>
      <c r="H291" s="303" t="s">
        <v>918</v>
      </c>
      <c r="I291" s="303" t="s">
        <v>916</v>
      </c>
      <c r="J291" s="303" t="s">
        <v>917</v>
      </c>
      <c r="K291" s="303" t="s">
        <v>913</v>
      </c>
    </row>
    <row r="293" spans="1:11" x14ac:dyDescent="0.25">
      <c r="A293" s="303">
        <v>44864</v>
      </c>
      <c r="B293" s="432">
        <v>42962</v>
      </c>
      <c r="D293" s="303">
        <v>2000</v>
      </c>
    </row>
    <row r="295" spans="1:11" x14ac:dyDescent="0.25">
      <c r="A295" s="303" t="s">
        <v>1008</v>
      </c>
      <c r="B295" s="303" t="s">
        <v>1009</v>
      </c>
      <c r="D295" s="303">
        <v>41863</v>
      </c>
      <c r="E295" s="303">
        <v>0</v>
      </c>
      <c r="F295" s="303">
        <v>0</v>
      </c>
      <c r="G295" s="303">
        <v>0</v>
      </c>
      <c r="H295" s="303">
        <v>0</v>
      </c>
      <c r="I295" s="303">
        <v>0</v>
      </c>
      <c r="J295" s="303">
        <v>0</v>
      </c>
      <c r="K295" s="303">
        <v>0</v>
      </c>
    </row>
    <row r="296" spans="1:11" x14ac:dyDescent="0.25">
      <c r="C296" s="303" t="s">
        <v>913</v>
      </c>
      <c r="D296" s="303" t="s">
        <v>914</v>
      </c>
      <c r="E296" s="303" t="s">
        <v>915</v>
      </c>
      <c r="F296" s="303" t="s">
        <v>916</v>
      </c>
      <c r="G296" s="303" t="s">
        <v>917</v>
      </c>
      <c r="H296" s="303" t="s">
        <v>918</v>
      </c>
      <c r="I296" s="303" t="s">
        <v>916</v>
      </c>
      <c r="J296" s="303" t="s">
        <v>917</v>
      </c>
      <c r="K296" s="303" t="s">
        <v>913</v>
      </c>
    </row>
    <row r="298" spans="1:11" x14ac:dyDescent="0.25">
      <c r="A298" s="303">
        <v>87037</v>
      </c>
      <c r="B298" s="432">
        <v>42961</v>
      </c>
      <c r="D298" s="303">
        <v>41863</v>
      </c>
    </row>
    <row r="300" spans="1:11" x14ac:dyDescent="0.25">
      <c r="A300" s="303" t="s">
        <v>1010</v>
      </c>
      <c r="B300" s="303" t="s">
        <v>1011</v>
      </c>
      <c r="C300" s="303" t="s">
        <v>1012</v>
      </c>
      <c r="D300" s="303">
        <v>250</v>
      </c>
      <c r="E300" s="303">
        <v>0</v>
      </c>
      <c r="F300" s="303">
        <v>0</v>
      </c>
      <c r="G300" s="303">
        <v>0</v>
      </c>
      <c r="H300" s="303">
        <v>0</v>
      </c>
      <c r="I300" s="303">
        <v>0</v>
      </c>
      <c r="J300" s="303">
        <v>0</v>
      </c>
      <c r="K300" s="303">
        <v>0</v>
      </c>
    </row>
    <row r="301" spans="1:11" x14ac:dyDescent="0.25">
      <c r="C301" s="303" t="s">
        <v>913</v>
      </c>
      <c r="D301" s="303" t="s">
        <v>914</v>
      </c>
      <c r="E301" s="303" t="s">
        <v>915</v>
      </c>
      <c r="F301" s="303" t="s">
        <v>916</v>
      </c>
      <c r="G301" s="303" t="s">
        <v>917</v>
      </c>
      <c r="H301" s="303" t="s">
        <v>918</v>
      </c>
      <c r="I301" s="303" t="s">
        <v>916</v>
      </c>
      <c r="J301" s="303" t="s">
        <v>917</v>
      </c>
      <c r="K301" s="303" t="s">
        <v>913</v>
      </c>
    </row>
    <row r="303" spans="1:11" x14ac:dyDescent="0.25">
      <c r="A303" s="303">
        <v>87036</v>
      </c>
      <c r="B303" s="432">
        <v>42961</v>
      </c>
      <c r="D303" s="303">
        <v>250</v>
      </c>
    </row>
    <row r="305" spans="1:11" x14ac:dyDescent="0.25">
      <c r="A305" s="303" t="s">
        <v>1013</v>
      </c>
      <c r="B305" s="303" t="s">
        <v>1014</v>
      </c>
      <c r="C305" s="303" t="s">
        <v>1015</v>
      </c>
      <c r="D305" s="303">
        <v>2000</v>
      </c>
      <c r="E305" s="303">
        <v>0</v>
      </c>
      <c r="F305" s="303">
        <v>0</v>
      </c>
      <c r="G305" s="303">
        <v>0</v>
      </c>
      <c r="H305" s="303">
        <v>0</v>
      </c>
      <c r="I305" s="303">
        <v>0</v>
      </c>
      <c r="J305" s="303">
        <v>0</v>
      </c>
      <c r="K305" s="303">
        <v>0</v>
      </c>
    </row>
    <row r="306" spans="1:11" x14ac:dyDescent="0.25">
      <c r="C306" s="303" t="s">
        <v>913</v>
      </c>
      <c r="D306" s="303" t="s">
        <v>914</v>
      </c>
      <c r="E306" s="303" t="s">
        <v>915</v>
      </c>
      <c r="F306" s="303" t="s">
        <v>916</v>
      </c>
      <c r="G306" s="303" t="s">
        <v>917</v>
      </c>
      <c r="H306" s="303" t="s">
        <v>918</v>
      </c>
      <c r="I306" s="303" t="s">
        <v>916</v>
      </c>
      <c r="J306" s="303" t="s">
        <v>917</v>
      </c>
      <c r="K306" s="303" t="s">
        <v>913</v>
      </c>
    </row>
    <row r="308" spans="1:11" x14ac:dyDescent="0.25">
      <c r="A308" s="303">
        <v>44945</v>
      </c>
      <c r="B308" s="432">
        <v>42972</v>
      </c>
      <c r="D308" s="303">
        <v>2000</v>
      </c>
    </row>
    <row r="310" spans="1:11" x14ac:dyDescent="0.25">
      <c r="A310" s="303" t="s">
        <v>1016</v>
      </c>
      <c r="B310" s="303" t="s">
        <v>1017</v>
      </c>
      <c r="C310" s="303" t="s">
        <v>1018</v>
      </c>
      <c r="D310" s="303">
        <v>1600</v>
      </c>
      <c r="E310" s="303">
        <v>0</v>
      </c>
      <c r="F310" s="303">
        <v>0</v>
      </c>
      <c r="G310" s="303">
        <v>0</v>
      </c>
      <c r="H310" s="303">
        <v>0</v>
      </c>
      <c r="I310" s="303">
        <v>0</v>
      </c>
      <c r="J310" s="303">
        <v>0</v>
      </c>
      <c r="K310" s="303">
        <v>0</v>
      </c>
    </row>
    <row r="311" spans="1:11" x14ac:dyDescent="0.25">
      <c r="C311" s="303" t="s">
        <v>913</v>
      </c>
      <c r="D311" s="303" t="s">
        <v>914</v>
      </c>
      <c r="E311" s="303" t="s">
        <v>915</v>
      </c>
      <c r="F311" s="303" t="s">
        <v>916</v>
      </c>
      <c r="G311" s="303" t="s">
        <v>917</v>
      </c>
      <c r="H311" s="303" t="s">
        <v>918</v>
      </c>
      <c r="I311" s="303" t="s">
        <v>916</v>
      </c>
      <c r="J311" s="303" t="s">
        <v>917</v>
      </c>
      <c r="K311" s="303" t="s">
        <v>913</v>
      </c>
    </row>
    <row r="313" spans="1:11" x14ac:dyDescent="0.25">
      <c r="A313" s="303">
        <v>87086</v>
      </c>
      <c r="B313" s="432">
        <v>42970</v>
      </c>
      <c r="D313" s="303">
        <v>1600</v>
      </c>
    </row>
    <row r="314" spans="1:11" x14ac:dyDescent="0.25">
      <c r="A314" s="303">
        <v>87111</v>
      </c>
      <c r="B314" s="432">
        <v>42961</v>
      </c>
      <c r="D314" s="303">
        <v>262</v>
      </c>
    </row>
    <row r="316" spans="1:11" x14ac:dyDescent="0.25">
      <c r="A316" s="303" t="s">
        <v>1019</v>
      </c>
      <c r="B316" s="303" t="s">
        <v>1020</v>
      </c>
      <c r="D316" s="303">
        <v>7261</v>
      </c>
      <c r="E316" s="303">
        <v>0</v>
      </c>
      <c r="F316" s="303">
        <v>0</v>
      </c>
      <c r="G316" s="303">
        <v>0</v>
      </c>
      <c r="H316" s="303">
        <v>0</v>
      </c>
      <c r="I316" s="303">
        <v>0</v>
      </c>
      <c r="J316" s="303">
        <v>0</v>
      </c>
      <c r="K316" s="303">
        <v>0</v>
      </c>
    </row>
    <row r="317" spans="1:11" x14ac:dyDescent="0.25">
      <c r="C317" s="303" t="s">
        <v>913</v>
      </c>
      <c r="D317" s="303" t="s">
        <v>914</v>
      </c>
      <c r="E317" s="303" t="s">
        <v>915</v>
      </c>
      <c r="F317" s="303" t="s">
        <v>916</v>
      </c>
      <c r="G317" s="303" t="s">
        <v>917</v>
      </c>
      <c r="H317" s="303" t="s">
        <v>918</v>
      </c>
      <c r="I317" s="303" t="s">
        <v>916</v>
      </c>
      <c r="J317" s="303" t="s">
        <v>917</v>
      </c>
      <c r="K317" s="303" t="s">
        <v>913</v>
      </c>
    </row>
    <row r="319" spans="1:11" x14ac:dyDescent="0.25">
      <c r="A319" s="303">
        <v>44907</v>
      </c>
      <c r="B319" s="432">
        <v>42965</v>
      </c>
      <c r="D319" s="303">
        <v>7261</v>
      </c>
    </row>
    <row r="321" spans="1:11" x14ac:dyDescent="0.25">
      <c r="C321" s="303" t="s">
        <v>913</v>
      </c>
      <c r="D321" s="303" t="s">
        <v>1021</v>
      </c>
      <c r="E321" s="303" t="s">
        <v>1022</v>
      </c>
      <c r="F321" s="303" t="s">
        <v>1023</v>
      </c>
      <c r="G321" s="303" t="s">
        <v>1024</v>
      </c>
      <c r="H321" s="303" t="s">
        <v>1025</v>
      </c>
      <c r="I321" s="303" t="s">
        <v>1023</v>
      </c>
      <c r="J321" s="303" t="s">
        <v>1024</v>
      </c>
      <c r="K321" s="303" t="s">
        <v>1026</v>
      </c>
    </row>
    <row r="322" spans="1:11" x14ac:dyDescent="0.25">
      <c r="C322" s="303">
        <v>3</v>
      </c>
      <c r="D322" s="303">
        <v>69137</v>
      </c>
      <c r="E322" s="303">
        <v>0</v>
      </c>
      <c r="F322" s="303">
        <v>0</v>
      </c>
      <c r="G322" s="303">
        <v>0</v>
      </c>
      <c r="H322" s="303">
        <v>0</v>
      </c>
      <c r="I322" s="303">
        <v>0</v>
      </c>
      <c r="J322" s="303">
        <v>0</v>
      </c>
      <c r="K322" s="303">
        <v>0</v>
      </c>
    </row>
    <row r="323" spans="1:11" x14ac:dyDescent="0.25">
      <c r="C323" s="303" t="s">
        <v>1027</v>
      </c>
      <c r="D323" s="303" t="s">
        <v>889</v>
      </c>
      <c r="E323" s="303" t="s">
        <v>887</v>
      </c>
      <c r="F323" s="303" t="s">
        <v>888</v>
      </c>
      <c r="G323" s="303" t="s">
        <v>1028</v>
      </c>
      <c r="H323" s="303" t="s">
        <v>1029</v>
      </c>
      <c r="I323" s="303" t="s">
        <v>888</v>
      </c>
      <c r="J323" s="303" t="s">
        <v>1028</v>
      </c>
      <c r="K323" s="303" t="s">
        <v>1030</v>
      </c>
    </row>
    <row r="325" spans="1:11" x14ac:dyDescent="0.25">
      <c r="A325" s="303" t="s">
        <v>1031</v>
      </c>
      <c r="B325" s="303" t="s">
        <v>1032</v>
      </c>
      <c r="C325" s="303" t="s">
        <v>1033</v>
      </c>
    </row>
  </sheetData>
  <dataValidations count="4">
    <dataValidation type="list"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309 IX65309 ST65309 ACP65309 AML65309 AWH65309 BGD65309 BPZ65309 BZV65309 CJR65309 CTN65309 DDJ65309 DNF65309 DXB65309 EGX65309 EQT65309 FAP65309 FKL65309 FUH65309 GED65309 GNZ65309 GXV65309 HHR65309 HRN65309 IBJ65309 ILF65309 IVB65309 JEX65309 JOT65309 JYP65309 KIL65309 KSH65309 LCD65309 LLZ65309 LVV65309 MFR65309 MPN65309 MZJ65309 NJF65309 NTB65309 OCX65309 OMT65309 OWP65309 PGL65309 PQH65309 QAD65309 QJZ65309 QTV65309 RDR65309 RNN65309 RXJ65309 SHF65309 SRB65309 TAX65309 TKT65309 TUP65309 UEL65309 UOH65309 UYD65309 VHZ65309 VRV65309 WBR65309 WLN65309 WVJ65309 B130845 IX130845 ST130845 ACP130845 AML130845 AWH130845 BGD130845 BPZ130845 BZV130845 CJR130845 CTN130845 DDJ130845 DNF130845 DXB130845 EGX130845 EQT130845 FAP130845 FKL130845 FUH130845 GED130845 GNZ130845 GXV130845 HHR130845 HRN130845 IBJ130845 ILF130845 IVB130845 JEX130845 JOT130845 JYP130845 KIL130845 KSH130845 LCD130845 LLZ130845 LVV130845 MFR130845 MPN130845 MZJ130845 NJF130845 NTB130845 OCX130845 OMT130845 OWP130845 PGL130845 PQH130845 QAD130845 QJZ130845 QTV130845 RDR130845 RNN130845 RXJ130845 SHF130845 SRB130845 TAX130845 TKT130845 TUP130845 UEL130845 UOH130845 UYD130845 VHZ130845 VRV130845 WBR130845 WLN130845 WVJ130845 B196381 IX196381 ST196381 ACP196381 AML196381 AWH196381 BGD196381 BPZ196381 BZV196381 CJR196381 CTN196381 DDJ196381 DNF196381 DXB196381 EGX196381 EQT196381 FAP196381 FKL196381 FUH196381 GED196381 GNZ196381 GXV196381 HHR196381 HRN196381 IBJ196381 ILF196381 IVB196381 JEX196381 JOT196381 JYP196381 KIL196381 KSH196381 LCD196381 LLZ196381 LVV196381 MFR196381 MPN196381 MZJ196381 NJF196381 NTB196381 OCX196381 OMT196381 OWP196381 PGL196381 PQH196381 QAD196381 QJZ196381 QTV196381 RDR196381 RNN196381 RXJ196381 SHF196381 SRB196381 TAX196381 TKT196381 TUP196381 UEL196381 UOH196381 UYD196381 VHZ196381 VRV196381 WBR196381 WLN196381 WVJ196381 B261917 IX261917 ST261917 ACP261917 AML261917 AWH261917 BGD261917 BPZ261917 BZV261917 CJR261917 CTN261917 DDJ261917 DNF261917 DXB261917 EGX261917 EQT261917 FAP261917 FKL261917 FUH261917 GED261917 GNZ261917 GXV261917 HHR261917 HRN261917 IBJ261917 ILF261917 IVB261917 JEX261917 JOT261917 JYP261917 KIL261917 KSH261917 LCD261917 LLZ261917 LVV261917 MFR261917 MPN261917 MZJ261917 NJF261917 NTB261917 OCX261917 OMT261917 OWP261917 PGL261917 PQH261917 QAD261917 QJZ261917 QTV261917 RDR261917 RNN261917 RXJ261917 SHF261917 SRB261917 TAX261917 TKT261917 TUP261917 UEL261917 UOH261917 UYD261917 VHZ261917 VRV261917 WBR261917 WLN261917 WVJ261917 B327453 IX327453 ST327453 ACP327453 AML327453 AWH327453 BGD327453 BPZ327453 BZV327453 CJR327453 CTN327453 DDJ327453 DNF327453 DXB327453 EGX327453 EQT327453 FAP327453 FKL327453 FUH327453 GED327453 GNZ327453 GXV327453 HHR327453 HRN327453 IBJ327453 ILF327453 IVB327453 JEX327453 JOT327453 JYP327453 KIL327453 KSH327453 LCD327453 LLZ327453 LVV327453 MFR327453 MPN327453 MZJ327453 NJF327453 NTB327453 OCX327453 OMT327453 OWP327453 PGL327453 PQH327453 QAD327453 QJZ327453 QTV327453 RDR327453 RNN327453 RXJ327453 SHF327453 SRB327453 TAX327453 TKT327453 TUP327453 UEL327453 UOH327453 UYD327453 VHZ327453 VRV327453 WBR327453 WLN327453 WVJ327453 B392989 IX392989 ST392989 ACP392989 AML392989 AWH392989 BGD392989 BPZ392989 BZV392989 CJR392989 CTN392989 DDJ392989 DNF392989 DXB392989 EGX392989 EQT392989 FAP392989 FKL392989 FUH392989 GED392989 GNZ392989 GXV392989 HHR392989 HRN392989 IBJ392989 ILF392989 IVB392989 JEX392989 JOT392989 JYP392989 KIL392989 KSH392989 LCD392989 LLZ392989 LVV392989 MFR392989 MPN392989 MZJ392989 NJF392989 NTB392989 OCX392989 OMT392989 OWP392989 PGL392989 PQH392989 QAD392989 QJZ392989 QTV392989 RDR392989 RNN392989 RXJ392989 SHF392989 SRB392989 TAX392989 TKT392989 TUP392989 UEL392989 UOH392989 UYD392989 VHZ392989 VRV392989 WBR392989 WLN392989 WVJ392989 B458525 IX458525 ST458525 ACP458525 AML458525 AWH458525 BGD458525 BPZ458525 BZV458525 CJR458525 CTN458525 DDJ458525 DNF458525 DXB458525 EGX458525 EQT458525 FAP458525 FKL458525 FUH458525 GED458525 GNZ458525 GXV458525 HHR458525 HRN458525 IBJ458525 ILF458525 IVB458525 JEX458525 JOT458525 JYP458525 KIL458525 KSH458525 LCD458525 LLZ458525 LVV458525 MFR458525 MPN458525 MZJ458525 NJF458525 NTB458525 OCX458525 OMT458525 OWP458525 PGL458525 PQH458525 QAD458525 QJZ458525 QTV458525 RDR458525 RNN458525 RXJ458525 SHF458525 SRB458525 TAX458525 TKT458525 TUP458525 UEL458525 UOH458525 UYD458525 VHZ458525 VRV458525 WBR458525 WLN458525 WVJ458525 B524061 IX524061 ST524061 ACP524061 AML524061 AWH524061 BGD524061 BPZ524061 BZV524061 CJR524061 CTN524061 DDJ524061 DNF524061 DXB524061 EGX524061 EQT524061 FAP524061 FKL524061 FUH524061 GED524061 GNZ524061 GXV524061 HHR524061 HRN524061 IBJ524061 ILF524061 IVB524061 JEX524061 JOT524061 JYP524061 KIL524061 KSH524061 LCD524061 LLZ524061 LVV524061 MFR524061 MPN524061 MZJ524061 NJF524061 NTB524061 OCX524061 OMT524061 OWP524061 PGL524061 PQH524061 QAD524061 QJZ524061 QTV524061 RDR524061 RNN524061 RXJ524061 SHF524061 SRB524061 TAX524061 TKT524061 TUP524061 UEL524061 UOH524061 UYD524061 VHZ524061 VRV524061 WBR524061 WLN524061 WVJ524061 B589597 IX589597 ST589597 ACP589597 AML589597 AWH589597 BGD589597 BPZ589597 BZV589597 CJR589597 CTN589597 DDJ589597 DNF589597 DXB589597 EGX589597 EQT589597 FAP589597 FKL589597 FUH589597 GED589597 GNZ589597 GXV589597 HHR589597 HRN589597 IBJ589597 ILF589597 IVB589597 JEX589597 JOT589597 JYP589597 KIL589597 KSH589597 LCD589597 LLZ589597 LVV589597 MFR589597 MPN589597 MZJ589597 NJF589597 NTB589597 OCX589597 OMT589597 OWP589597 PGL589597 PQH589597 QAD589597 QJZ589597 QTV589597 RDR589597 RNN589597 RXJ589597 SHF589597 SRB589597 TAX589597 TKT589597 TUP589597 UEL589597 UOH589597 UYD589597 VHZ589597 VRV589597 WBR589597 WLN589597 WVJ589597 B655133 IX655133 ST655133 ACP655133 AML655133 AWH655133 BGD655133 BPZ655133 BZV655133 CJR655133 CTN655133 DDJ655133 DNF655133 DXB655133 EGX655133 EQT655133 FAP655133 FKL655133 FUH655133 GED655133 GNZ655133 GXV655133 HHR655133 HRN655133 IBJ655133 ILF655133 IVB655133 JEX655133 JOT655133 JYP655133 KIL655133 KSH655133 LCD655133 LLZ655133 LVV655133 MFR655133 MPN655133 MZJ655133 NJF655133 NTB655133 OCX655133 OMT655133 OWP655133 PGL655133 PQH655133 QAD655133 QJZ655133 QTV655133 RDR655133 RNN655133 RXJ655133 SHF655133 SRB655133 TAX655133 TKT655133 TUP655133 UEL655133 UOH655133 UYD655133 VHZ655133 VRV655133 WBR655133 WLN655133 WVJ655133 B720669 IX720669 ST720669 ACP720669 AML720669 AWH720669 BGD720669 BPZ720669 BZV720669 CJR720669 CTN720669 DDJ720669 DNF720669 DXB720669 EGX720669 EQT720669 FAP720669 FKL720669 FUH720669 GED720669 GNZ720669 GXV720669 HHR720669 HRN720669 IBJ720669 ILF720669 IVB720669 JEX720669 JOT720669 JYP720669 KIL720669 KSH720669 LCD720669 LLZ720669 LVV720669 MFR720669 MPN720669 MZJ720669 NJF720669 NTB720669 OCX720669 OMT720669 OWP720669 PGL720669 PQH720669 QAD720669 QJZ720669 QTV720669 RDR720669 RNN720669 RXJ720669 SHF720669 SRB720669 TAX720669 TKT720669 TUP720669 UEL720669 UOH720669 UYD720669 VHZ720669 VRV720669 WBR720669 WLN720669 WVJ720669 B786205 IX786205 ST786205 ACP786205 AML786205 AWH786205 BGD786205 BPZ786205 BZV786205 CJR786205 CTN786205 DDJ786205 DNF786205 DXB786205 EGX786205 EQT786205 FAP786205 FKL786205 FUH786205 GED786205 GNZ786205 GXV786205 HHR786205 HRN786205 IBJ786205 ILF786205 IVB786205 JEX786205 JOT786205 JYP786205 KIL786205 KSH786205 LCD786205 LLZ786205 LVV786205 MFR786205 MPN786205 MZJ786205 NJF786205 NTB786205 OCX786205 OMT786205 OWP786205 PGL786205 PQH786205 QAD786205 QJZ786205 QTV786205 RDR786205 RNN786205 RXJ786205 SHF786205 SRB786205 TAX786205 TKT786205 TUP786205 UEL786205 UOH786205 UYD786205 VHZ786205 VRV786205 WBR786205 WLN786205 WVJ786205 B851741 IX851741 ST851741 ACP851741 AML851741 AWH851741 BGD851741 BPZ851741 BZV851741 CJR851741 CTN851741 DDJ851741 DNF851741 DXB851741 EGX851741 EQT851741 FAP851741 FKL851741 FUH851741 GED851741 GNZ851741 GXV851741 HHR851741 HRN851741 IBJ851741 ILF851741 IVB851741 JEX851741 JOT851741 JYP851741 KIL851741 KSH851741 LCD851741 LLZ851741 LVV851741 MFR851741 MPN851741 MZJ851741 NJF851741 NTB851741 OCX851741 OMT851741 OWP851741 PGL851741 PQH851741 QAD851741 QJZ851741 QTV851741 RDR851741 RNN851741 RXJ851741 SHF851741 SRB851741 TAX851741 TKT851741 TUP851741 UEL851741 UOH851741 UYD851741 VHZ851741 VRV851741 WBR851741 WLN851741 WVJ851741 B917277 IX917277 ST917277 ACP917277 AML917277 AWH917277 BGD917277 BPZ917277 BZV917277 CJR917277 CTN917277 DDJ917277 DNF917277 DXB917277 EGX917277 EQT917277 FAP917277 FKL917277 FUH917277 GED917277 GNZ917277 GXV917277 HHR917277 HRN917277 IBJ917277 ILF917277 IVB917277 JEX917277 JOT917277 JYP917277 KIL917277 KSH917277 LCD917277 LLZ917277 LVV917277 MFR917277 MPN917277 MZJ917277 NJF917277 NTB917277 OCX917277 OMT917277 OWP917277 PGL917277 PQH917277 QAD917277 QJZ917277 QTV917277 RDR917277 RNN917277 RXJ917277 SHF917277 SRB917277 TAX917277 TKT917277 TUP917277 UEL917277 UOH917277 UYD917277 VHZ917277 VRV917277 WBR917277 WLN917277 WVJ917277 B982813 IX982813 ST982813 ACP982813 AML982813 AWH982813 BGD982813 BPZ982813 BZV982813 CJR982813 CTN982813 DDJ982813 DNF982813 DXB982813 EGX982813 EQT982813 FAP982813 FKL982813 FUH982813 GED982813 GNZ982813 GXV982813 HHR982813 HRN982813 IBJ982813 ILF982813 IVB982813 JEX982813 JOT982813 JYP982813 KIL982813 KSH982813 LCD982813 LLZ982813 LVV982813 MFR982813 MPN982813 MZJ982813 NJF982813 NTB982813 OCX982813 OMT982813 OWP982813 PGL982813 PQH982813 QAD982813 QJZ982813 QTV982813 RDR982813 RNN982813 RXJ982813 SHF982813 SRB982813 TAX982813 TKT982813 TUP982813 UEL982813 UOH982813 UYD982813 VHZ982813 VRV982813 WBR982813 WLN982813 WVJ982813">
      <formula1>"M01 Jul,M02 Aug,M03 Sep,M04 Oct,M05 Nov,M06 Dec,M07 Jan,M08 Feb,M09 Mar,M10 Apr,M11 May,M12 Jun"</formula1>
    </dataValidation>
    <dataValidation type="whole" allowBlank="1" showInputMessage="1" showErrorMessage="1" error="Enter a whole number" sqref="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314 JK65314 TG65314 ADC65314 AMY65314 AWU65314 BGQ65314 BQM65314 CAI65314 CKE65314 CUA65314 DDW65314 DNS65314 DXO65314 EHK65314 ERG65314 FBC65314 FKY65314 FUU65314 GEQ65314 GOM65314 GYI65314 HIE65314 HSA65314 IBW65314 ILS65314 IVO65314 JFK65314 JPG65314 JZC65314 KIY65314 KSU65314 LCQ65314 LMM65314 LWI65314 MGE65314 MQA65314 MZW65314 NJS65314 NTO65314 ODK65314 ONG65314 OXC65314 PGY65314 PQU65314 QAQ65314 QKM65314 QUI65314 REE65314 ROA65314 RXW65314 SHS65314 SRO65314 TBK65314 TLG65314 TVC65314 UEY65314 UOU65314 UYQ65314 VIM65314 VSI65314 WCE65314 WMA65314 WVW65314 O130850 JK130850 TG130850 ADC130850 AMY130850 AWU130850 BGQ130850 BQM130850 CAI130850 CKE130850 CUA130850 DDW130850 DNS130850 DXO130850 EHK130850 ERG130850 FBC130850 FKY130850 FUU130850 GEQ130850 GOM130850 GYI130850 HIE130850 HSA130850 IBW130850 ILS130850 IVO130850 JFK130850 JPG130850 JZC130850 KIY130850 KSU130850 LCQ130850 LMM130850 LWI130850 MGE130850 MQA130850 MZW130850 NJS130850 NTO130850 ODK130850 ONG130850 OXC130850 PGY130850 PQU130850 QAQ130850 QKM130850 QUI130850 REE130850 ROA130850 RXW130850 SHS130850 SRO130850 TBK130850 TLG130850 TVC130850 UEY130850 UOU130850 UYQ130850 VIM130850 VSI130850 WCE130850 WMA130850 WVW130850 O196386 JK196386 TG196386 ADC196386 AMY196386 AWU196386 BGQ196386 BQM196386 CAI196386 CKE196386 CUA196386 DDW196386 DNS196386 DXO196386 EHK196386 ERG196386 FBC196386 FKY196386 FUU196386 GEQ196386 GOM196386 GYI196386 HIE196386 HSA196386 IBW196386 ILS196386 IVO196386 JFK196386 JPG196386 JZC196386 KIY196386 KSU196386 LCQ196386 LMM196386 LWI196386 MGE196386 MQA196386 MZW196386 NJS196386 NTO196386 ODK196386 ONG196386 OXC196386 PGY196386 PQU196386 QAQ196386 QKM196386 QUI196386 REE196386 ROA196386 RXW196386 SHS196386 SRO196386 TBK196386 TLG196386 TVC196386 UEY196386 UOU196386 UYQ196386 VIM196386 VSI196386 WCE196386 WMA196386 WVW196386 O261922 JK261922 TG261922 ADC261922 AMY261922 AWU261922 BGQ261922 BQM261922 CAI261922 CKE261922 CUA261922 DDW261922 DNS261922 DXO261922 EHK261922 ERG261922 FBC261922 FKY261922 FUU261922 GEQ261922 GOM261922 GYI261922 HIE261922 HSA261922 IBW261922 ILS261922 IVO261922 JFK261922 JPG261922 JZC261922 KIY261922 KSU261922 LCQ261922 LMM261922 LWI261922 MGE261922 MQA261922 MZW261922 NJS261922 NTO261922 ODK261922 ONG261922 OXC261922 PGY261922 PQU261922 QAQ261922 QKM261922 QUI261922 REE261922 ROA261922 RXW261922 SHS261922 SRO261922 TBK261922 TLG261922 TVC261922 UEY261922 UOU261922 UYQ261922 VIM261922 VSI261922 WCE261922 WMA261922 WVW261922 O327458 JK327458 TG327458 ADC327458 AMY327458 AWU327458 BGQ327458 BQM327458 CAI327458 CKE327458 CUA327458 DDW327458 DNS327458 DXO327458 EHK327458 ERG327458 FBC327458 FKY327458 FUU327458 GEQ327458 GOM327458 GYI327458 HIE327458 HSA327458 IBW327458 ILS327458 IVO327458 JFK327458 JPG327458 JZC327458 KIY327458 KSU327458 LCQ327458 LMM327458 LWI327458 MGE327458 MQA327458 MZW327458 NJS327458 NTO327458 ODK327458 ONG327458 OXC327458 PGY327458 PQU327458 QAQ327458 QKM327458 QUI327458 REE327458 ROA327458 RXW327458 SHS327458 SRO327458 TBK327458 TLG327458 TVC327458 UEY327458 UOU327458 UYQ327458 VIM327458 VSI327458 WCE327458 WMA327458 WVW327458 O392994 JK392994 TG392994 ADC392994 AMY392994 AWU392994 BGQ392994 BQM392994 CAI392994 CKE392994 CUA392994 DDW392994 DNS392994 DXO392994 EHK392994 ERG392994 FBC392994 FKY392994 FUU392994 GEQ392994 GOM392994 GYI392994 HIE392994 HSA392994 IBW392994 ILS392994 IVO392994 JFK392994 JPG392994 JZC392994 KIY392994 KSU392994 LCQ392994 LMM392994 LWI392994 MGE392994 MQA392994 MZW392994 NJS392994 NTO392994 ODK392994 ONG392994 OXC392994 PGY392994 PQU392994 QAQ392994 QKM392994 QUI392994 REE392994 ROA392994 RXW392994 SHS392994 SRO392994 TBK392994 TLG392994 TVC392994 UEY392994 UOU392994 UYQ392994 VIM392994 VSI392994 WCE392994 WMA392994 WVW392994 O458530 JK458530 TG458530 ADC458530 AMY458530 AWU458530 BGQ458530 BQM458530 CAI458530 CKE458530 CUA458530 DDW458530 DNS458530 DXO458530 EHK458530 ERG458530 FBC458530 FKY458530 FUU458530 GEQ458530 GOM458530 GYI458530 HIE458530 HSA458530 IBW458530 ILS458530 IVO458530 JFK458530 JPG458530 JZC458530 KIY458530 KSU458530 LCQ458530 LMM458530 LWI458530 MGE458530 MQA458530 MZW458530 NJS458530 NTO458530 ODK458530 ONG458530 OXC458530 PGY458530 PQU458530 QAQ458530 QKM458530 QUI458530 REE458530 ROA458530 RXW458530 SHS458530 SRO458530 TBK458530 TLG458530 TVC458530 UEY458530 UOU458530 UYQ458530 VIM458530 VSI458530 WCE458530 WMA458530 WVW458530 O524066 JK524066 TG524066 ADC524066 AMY524066 AWU524066 BGQ524066 BQM524066 CAI524066 CKE524066 CUA524066 DDW524066 DNS524066 DXO524066 EHK524066 ERG524066 FBC524066 FKY524066 FUU524066 GEQ524066 GOM524066 GYI524066 HIE524066 HSA524066 IBW524066 ILS524066 IVO524066 JFK524066 JPG524066 JZC524066 KIY524066 KSU524066 LCQ524066 LMM524066 LWI524066 MGE524066 MQA524066 MZW524066 NJS524066 NTO524066 ODK524066 ONG524066 OXC524066 PGY524066 PQU524066 QAQ524066 QKM524066 QUI524066 REE524066 ROA524066 RXW524066 SHS524066 SRO524066 TBK524066 TLG524066 TVC524066 UEY524066 UOU524066 UYQ524066 VIM524066 VSI524066 WCE524066 WMA524066 WVW524066 O589602 JK589602 TG589602 ADC589602 AMY589602 AWU589602 BGQ589602 BQM589602 CAI589602 CKE589602 CUA589602 DDW589602 DNS589602 DXO589602 EHK589602 ERG589602 FBC589602 FKY589602 FUU589602 GEQ589602 GOM589602 GYI589602 HIE589602 HSA589602 IBW589602 ILS589602 IVO589602 JFK589602 JPG589602 JZC589602 KIY589602 KSU589602 LCQ589602 LMM589602 LWI589602 MGE589602 MQA589602 MZW589602 NJS589602 NTO589602 ODK589602 ONG589602 OXC589602 PGY589602 PQU589602 QAQ589602 QKM589602 QUI589602 REE589602 ROA589602 RXW589602 SHS589602 SRO589602 TBK589602 TLG589602 TVC589602 UEY589602 UOU589602 UYQ589602 VIM589602 VSI589602 WCE589602 WMA589602 WVW589602 O655138 JK655138 TG655138 ADC655138 AMY655138 AWU655138 BGQ655138 BQM655138 CAI655138 CKE655138 CUA655138 DDW655138 DNS655138 DXO655138 EHK655138 ERG655138 FBC655138 FKY655138 FUU655138 GEQ655138 GOM655138 GYI655138 HIE655138 HSA655138 IBW655138 ILS655138 IVO655138 JFK655138 JPG655138 JZC655138 KIY655138 KSU655138 LCQ655138 LMM655138 LWI655138 MGE655138 MQA655138 MZW655138 NJS655138 NTO655138 ODK655138 ONG655138 OXC655138 PGY655138 PQU655138 QAQ655138 QKM655138 QUI655138 REE655138 ROA655138 RXW655138 SHS655138 SRO655138 TBK655138 TLG655138 TVC655138 UEY655138 UOU655138 UYQ655138 VIM655138 VSI655138 WCE655138 WMA655138 WVW655138 O720674 JK720674 TG720674 ADC720674 AMY720674 AWU720674 BGQ720674 BQM720674 CAI720674 CKE720674 CUA720674 DDW720674 DNS720674 DXO720674 EHK720674 ERG720674 FBC720674 FKY720674 FUU720674 GEQ720674 GOM720674 GYI720674 HIE720674 HSA720674 IBW720674 ILS720674 IVO720674 JFK720674 JPG720674 JZC720674 KIY720674 KSU720674 LCQ720674 LMM720674 LWI720674 MGE720674 MQA720674 MZW720674 NJS720674 NTO720674 ODK720674 ONG720674 OXC720674 PGY720674 PQU720674 QAQ720674 QKM720674 QUI720674 REE720674 ROA720674 RXW720674 SHS720674 SRO720674 TBK720674 TLG720674 TVC720674 UEY720674 UOU720674 UYQ720674 VIM720674 VSI720674 WCE720674 WMA720674 WVW720674 O786210 JK786210 TG786210 ADC786210 AMY786210 AWU786210 BGQ786210 BQM786210 CAI786210 CKE786210 CUA786210 DDW786210 DNS786210 DXO786210 EHK786210 ERG786210 FBC786210 FKY786210 FUU786210 GEQ786210 GOM786210 GYI786210 HIE786210 HSA786210 IBW786210 ILS786210 IVO786210 JFK786210 JPG786210 JZC786210 KIY786210 KSU786210 LCQ786210 LMM786210 LWI786210 MGE786210 MQA786210 MZW786210 NJS786210 NTO786210 ODK786210 ONG786210 OXC786210 PGY786210 PQU786210 QAQ786210 QKM786210 QUI786210 REE786210 ROA786210 RXW786210 SHS786210 SRO786210 TBK786210 TLG786210 TVC786210 UEY786210 UOU786210 UYQ786210 VIM786210 VSI786210 WCE786210 WMA786210 WVW786210 O851746 JK851746 TG851746 ADC851746 AMY851746 AWU851746 BGQ851746 BQM851746 CAI851746 CKE851746 CUA851746 DDW851746 DNS851746 DXO851746 EHK851746 ERG851746 FBC851746 FKY851746 FUU851746 GEQ851746 GOM851746 GYI851746 HIE851746 HSA851746 IBW851746 ILS851746 IVO851746 JFK851746 JPG851746 JZC851746 KIY851746 KSU851746 LCQ851746 LMM851746 LWI851746 MGE851746 MQA851746 MZW851746 NJS851746 NTO851746 ODK851746 ONG851746 OXC851746 PGY851746 PQU851746 QAQ851746 QKM851746 QUI851746 REE851746 ROA851746 RXW851746 SHS851746 SRO851746 TBK851746 TLG851746 TVC851746 UEY851746 UOU851746 UYQ851746 VIM851746 VSI851746 WCE851746 WMA851746 WVW851746 O917282 JK917282 TG917282 ADC917282 AMY917282 AWU917282 BGQ917282 BQM917282 CAI917282 CKE917282 CUA917282 DDW917282 DNS917282 DXO917282 EHK917282 ERG917282 FBC917282 FKY917282 FUU917282 GEQ917282 GOM917282 GYI917282 HIE917282 HSA917282 IBW917282 ILS917282 IVO917282 JFK917282 JPG917282 JZC917282 KIY917282 KSU917282 LCQ917282 LMM917282 LWI917282 MGE917282 MQA917282 MZW917282 NJS917282 NTO917282 ODK917282 ONG917282 OXC917282 PGY917282 PQU917282 QAQ917282 QKM917282 QUI917282 REE917282 ROA917282 RXW917282 SHS917282 SRO917282 TBK917282 TLG917282 TVC917282 UEY917282 UOU917282 UYQ917282 VIM917282 VSI917282 WCE917282 WMA917282 WVW917282 O982818 JK982818 TG982818 ADC982818 AMY982818 AWU982818 BGQ982818 BQM982818 CAI982818 CKE982818 CUA982818 DDW982818 DNS982818 DXO982818 EHK982818 ERG982818 FBC982818 FKY982818 FUU982818 GEQ982818 GOM982818 GYI982818 HIE982818 HSA982818 IBW982818 ILS982818 IVO982818 JFK982818 JPG982818 JZC982818 KIY982818 KSU982818 LCQ982818 LMM982818 LWI982818 MGE982818 MQA982818 MZW982818 NJS982818 NTO982818 ODK982818 ONG982818 OXC982818 PGY982818 PQU982818 QAQ982818 QKM982818 QUI982818 REE982818 ROA982818 RXW982818 SHS982818 SRO982818 TBK982818 TLG982818 TVC982818 UEY982818 UOU982818 UYQ982818 VIM982818 VSI982818 WCE982818 WMA982818 WVW982818 WVN982813:WVV982836 JB6:JJ14 SX6:TF14 ACT6:ADB14 AMP6:AMX14 AWL6:AWT14 BGH6:BGP14 BQD6:BQL14 BZZ6:CAH14 CJV6:CKD14 CTR6:CTZ14 DDN6:DDV14 DNJ6:DNR14 DXF6:DXN14 EHB6:EHJ14 EQX6:ERF14 FAT6:FBB14 FKP6:FKX14 FUL6:FUT14 GEH6:GEP14 GOD6:GOL14 GXZ6:GYH14 HHV6:HID14 HRR6:HRZ14 IBN6:IBV14 ILJ6:ILR14 IVF6:IVN14 JFB6:JFJ14 JOX6:JPF14 JYT6:JZB14 KIP6:KIX14 KSL6:KST14 LCH6:LCP14 LMD6:LML14 LVZ6:LWH14 MFV6:MGD14 MPR6:MPZ14 MZN6:MZV14 NJJ6:NJR14 NTF6:NTN14 ODB6:ODJ14 OMX6:ONF14 OWT6:OXB14 PGP6:PGX14 PQL6:PQT14 QAH6:QAP14 QKD6:QKL14 QTZ6:QUH14 RDV6:RED14 RNR6:RNZ14 RXN6:RXV14 SHJ6:SHR14 SRF6:SRN14 TBB6:TBJ14 TKX6:TLF14 TUT6:TVB14 UEP6:UEX14 UOL6:UOT14 UYH6:UYP14 VID6:VIL14 VRZ6:VSH14 WBV6:WCD14 WLR6:WLZ14 WVN6:WVV14 F65309:N65332 JB65309:JJ65332 SX65309:TF65332 ACT65309:ADB65332 AMP65309:AMX65332 AWL65309:AWT65332 BGH65309:BGP65332 BQD65309:BQL65332 BZZ65309:CAH65332 CJV65309:CKD65332 CTR65309:CTZ65332 DDN65309:DDV65332 DNJ65309:DNR65332 DXF65309:DXN65332 EHB65309:EHJ65332 EQX65309:ERF65332 FAT65309:FBB65332 FKP65309:FKX65332 FUL65309:FUT65332 GEH65309:GEP65332 GOD65309:GOL65332 GXZ65309:GYH65332 HHV65309:HID65332 HRR65309:HRZ65332 IBN65309:IBV65332 ILJ65309:ILR65332 IVF65309:IVN65332 JFB65309:JFJ65332 JOX65309:JPF65332 JYT65309:JZB65332 KIP65309:KIX65332 KSL65309:KST65332 LCH65309:LCP65332 LMD65309:LML65332 LVZ65309:LWH65332 MFV65309:MGD65332 MPR65309:MPZ65332 MZN65309:MZV65332 NJJ65309:NJR65332 NTF65309:NTN65332 ODB65309:ODJ65332 OMX65309:ONF65332 OWT65309:OXB65332 PGP65309:PGX65332 PQL65309:PQT65332 QAH65309:QAP65332 QKD65309:QKL65332 QTZ65309:QUH65332 RDV65309:RED65332 RNR65309:RNZ65332 RXN65309:RXV65332 SHJ65309:SHR65332 SRF65309:SRN65332 TBB65309:TBJ65332 TKX65309:TLF65332 TUT65309:TVB65332 UEP65309:UEX65332 UOL65309:UOT65332 UYH65309:UYP65332 VID65309:VIL65332 VRZ65309:VSH65332 WBV65309:WCD65332 WLR65309:WLZ65332 WVN65309:WVV65332 F130845:N130868 JB130845:JJ130868 SX130845:TF130868 ACT130845:ADB130868 AMP130845:AMX130868 AWL130845:AWT130868 BGH130845:BGP130868 BQD130845:BQL130868 BZZ130845:CAH130868 CJV130845:CKD130868 CTR130845:CTZ130868 DDN130845:DDV130868 DNJ130845:DNR130868 DXF130845:DXN130868 EHB130845:EHJ130868 EQX130845:ERF130868 FAT130845:FBB130868 FKP130845:FKX130868 FUL130845:FUT130868 GEH130845:GEP130868 GOD130845:GOL130868 GXZ130845:GYH130868 HHV130845:HID130868 HRR130845:HRZ130868 IBN130845:IBV130868 ILJ130845:ILR130868 IVF130845:IVN130868 JFB130845:JFJ130868 JOX130845:JPF130868 JYT130845:JZB130868 KIP130845:KIX130868 KSL130845:KST130868 LCH130845:LCP130868 LMD130845:LML130868 LVZ130845:LWH130868 MFV130845:MGD130868 MPR130845:MPZ130868 MZN130845:MZV130868 NJJ130845:NJR130868 NTF130845:NTN130868 ODB130845:ODJ130868 OMX130845:ONF130868 OWT130845:OXB130868 PGP130845:PGX130868 PQL130845:PQT130868 QAH130845:QAP130868 QKD130845:QKL130868 QTZ130845:QUH130868 RDV130845:RED130868 RNR130845:RNZ130868 RXN130845:RXV130868 SHJ130845:SHR130868 SRF130845:SRN130868 TBB130845:TBJ130868 TKX130845:TLF130868 TUT130845:TVB130868 UEP130845:UEX130868 UOL130845:UOT130868 UYH130845:UYP130868 VID130845:VIL130868 VRZ130845:VSH130868 WBV130845:WCD130868 WLR130845:WLZ130868 WVN130845:WVV130868 F196381:N196404 JB196381:JJ196404 SX196381:TF196404 ACT196381:ADB196404 AMP196381:AMX196404 AWL196381:AWT196404 BGH196381:BGP196404 BQD196381:BQL196404 BZZ196381:CAH196404 CJV196381:CKD196404 CTR196381:CTZ196404 DDN196381:DDV196404 DNJ196381:DNR196404 DXF196381:DXN196404 EHB196381:EHJ196404 EQX196381:ERF196404 FAT196381:FBB196404 FKP196381:FKX196404 FUL196381:FUT196404 GEH196381:GEP196404 GOD196381:GOL196404 GXZ196381:GYH196404 HHV196381:HID196404 HRR196381:HRZ196404 IBN196381:IBV196404 ILJ196381:ILR196404 IVF196381:IVN196404 JFB196381:JFJ196404 JOX196381:JPF196404 JYT196381:JZB196404 KIP196381:KIX196404 KSL196381:KST196404 LCH196381:LCP196404 LMD196381:LML196404 LVZ196381:LWH196404 MFV196381:MGD196404 MPR196381:MPZ196404 MZN196381:MZV196404 NJJ196381:NJR196404 NTF196381:NTN196404 ODB196381:ODJ196404 OMX196381:ONF196404 OWT196381:OXB196404 PGP196381:PGX196404 PQL196381:PQT196404 QAH196381:QAP196404 QKD196381:QKL196404 QTZ196381:QUH196404 RDV196381:RED196404 RNR196381:RNZ196404 RXN196381:RXV196404 SHJ196381:SHR196404 SRF196381:SRN196404 TBB196381:TBJ196404 TKX196381:TLF196404 TUT196381:TVB196404 UEP196381:UEX196404 UOL196381:UOT196404 UYH196381:UYP196404 VID196381:VIL196404 VRZ196381:VSH196404 WBV196381:WCD196404 WLR196381:WLZ196404 WVN196381:WVV196404 F261917:N261940 JB261917:JJ261940 SX261917:TF261940 ACT261917:ADB261940 AMP261917:AMX261940 AWL261917:AWT261940 BGH261917:BGP261940 BQD261917:BQL261940 BZZ261917:CAH261940 CJV261917:CKD261940 CTR261917:CTZ261940 DDN261917:DDV261940 DNJ261917:DNR261940 DXF261917:DXN261940 EHB261917:EHJ261940 EQX261917:ERF261940 FAT261917:FBB261940 FKP261917:FKX261940 FUL261917:FUT261940 GEH261917:GEP261940 GOD261917:GOL261940 GXZ261917:GYH261940 HHV261917:HID261940 HRR261917:HRZ261940 IBN261917:IBV261940 ILJ261917:ILR261940 IVF261917:IVN261940 JFB261917:JFJ261940 JOX261917:JPF261940 JYT261917:JZB261940 KIP261917:KIX261940 KSL261917:KST261940 LCH261917:LCP261940 LMD261917:LML261940 LVZ261917:LWH261940 MFV261917:MGD261940 MPR261917:MPZ261940 MZN261917:MZV261940 NJJ261917:NJR261940 NTF261917:NTN261940 ODB261917:ODJ261940 OMX261917:ONF261940 OWT261917:OXB261940 PGP261917:PGX261940 PQL261917:PQT261940 QAH261917:QAP261940 QKD261917:QKL261940 QTZ261917:QUH261940 RDV261917:RED261940 RNR261917:RNZ261940 RXN261917:RXV261940 SHJ261917:SHR261940 SRF261917:SRN261940 TBB261917:TBJ261940 TKX261917:TLF261940 TUT261917:TVB261940 UEP261917:UEX261940 UOL261917:UOT261940 UYH261917:UYP261940 VID261917:VIL261940 VRZ261917:VSH261940 WBV261917:WCD261940 WLR261917:WLZ261940 WVN261917:WVV261940 F327453:N327476 JB327453:JJ327476 SX327453:TF327476 ACT327453:ADB327476 AMP327453:AMX327476 AWL327453:AWT327476 BGH327453:BGP327476 BQD327453:BQL327476 BZZ327453:CAH327476 CJV327453:CKD327476 CTR327453:CTZ327476 DDN327453:DDV327476 DNJ327453:DNR327476 DXF327453:DXN327476 EHB327453:EHJ327476 EQX327453:ERF327476 FAT327453:FBB327476 FKP327453:FKX327476 FUL327453:FUT327476 GEH327453:GEP327476 GOD327453:GOL327476 GXZ327453:GYH327476 HHV327453:HID327476 HRR327453:HRZ327476 IBN327453:IBV327476 ILJ327453:ILR327476 IVF327453:IVN327476 JFB327453:JFJ327476 JOX327453:JPF327476 JYT327453:JZB327476 KIP327453:KIX327476 KSL327453:KST327476 LCH327453:LCP327476 LMD327453:LML327476 LVZ327453:LWH327476 MFV327453:MGD327476 MPR327453:MPZ327476 MZN327453:MZV327476 NJJ327453:NJR327476 NTF327453:NTN327476 ODB327453:ODJ327476 OMX327453:ONF327476 OWT327453:OXB327476 PGP327453:PGX327476 PQL327453:PQT327476 QAH327453:QAP327476 QKD327453:QKL327476 QTZ327453:QUH327476 RDV327453:RED327476 RNR327453:RNZ327476 RXN327453:RXV327476 SHJ327453:SHR327476 SRF327453:SRN327476 TBB327453:TBJ327476 TKX327453:TLF327476 TUT327453:TVB327476 UEP327453:UEX327476 UOL327453:UOT327476 UYH327453:UYP327476 VID327453:VIL327476 VRZ327453:VSH327476 WBV327453:WCD327476 WLR327453:WLZ327476 WVN327453:WVV327476 F392989:N393012 JB392989:JJ393012 SX392989:TF393012 ACT392989:ADB393012 AMP392989:AMX393012 AWL392989:AWT393012 BGH392989:BGP393012 BQD392989:BQL393012 BZZ392989:CAH393012 CJV392989:CKD393012 CTR392989:CTZ393012 DDN392989:DDV393012 DNJ392989:DNR393012 DXF392989:DXN393012 EHB392989:EHJ393012 EQX392989:ERF393012 FAT392989:FBB393012 FKP392989:FKX393012 FUL392989:FUT393012 GEH392989:GEP393012 GOD392989:GOL393012 GXZ392989:GYH393012 HHV392989:HID393012 HRR392989:HRZ393012 IBN392989:IBV393012 ILJ392989:ILR393012 IVF392989:IVN393012 JFB392989:JFJ393012 JOX392989:JPF393012 JYT392989:JZB393012 KIP392989:KIX393012 KSL392989:KST393012 LCH392989:LCP393012 LMD392989:LML393012 LVZ392989:LWH393012 MFV392989:MGD393012 MPR392989:MPZ393012 MZN392989:MZV393012 NJJ392989:NJR393012 NTF392989:NTN393012 ODB392989:ODJ393012 OMX392989:ONF393012 OWT392989:OXB393012 PGP392989:PGX393012 PQL392989:PQT393012 QAH392989:QAP393012 QKD392989:QKL393012 QTZ392989:QUH393012 RDV392989:RED393012 RNR392989:RNZ393012 RXN392989:RXV393012 SHJ392989:SHR393012 SRF392989:SRN393012 TBB392989:TBJ393012 TKX392989:TLF393012 TUT392989:TVB393012 UEP392989:UEX393012 UOL392989:UOT393012 UYH392989:UYP393012 VID392989:VIL393012 VRZ392989:VSH393012 WBV392989:WCD393012 WLR392989:WLZ393012 WVN392989:WVV393012 F458525:N458548 JB458525:JJ458548 SX458525:TF458548 ACT458525:ADB458548 AMP458525:AMX458548 AWL458525:AWT458548 BGH458525:BGP458548 BQD458525:BQL458548 BZZ458525:CAH458548 CJV458525:CKD458548 CTR458525:CTZ458548 DDN458525:DDV458548 DNJ458525:DNR458548 DXF458525:DXN458548 EHB458525:EHJ458548 EQX458525:ERF458548 FAT458525:FBB458548 FKP458525:FKX458548 FUL458525:FUT458548 GEH458525:GEP458548 GOD458525:GOL458548 GXZ458525:GYH458548 HHV458525:HID458548 HRR458525:HRZ458548 IBN458525:IBV458548 ILJ458525:ILR458548 IVF458525:IVN458548 JFB458525:JFJ458548 JOX458525:JPF458548 JYT458525:JZB458548 KIP458525:KIX458548 KSL458525:KST458548 LCH458525:LCP458548 LMD458525:LML458548 LVZ458525:LWH458548 MFV458525:MGD458548 MPR458525:MPZ458548 MZN458525:MZV458548 NJJ458525:NJR458548 NTF458525:NTN458548 ODB458525:ODJ458548 OMX458525:ONF458548 OWT458525:OXB458548 PGP458525:PGX458548 PQL458525:PQT458548 QAH458525:QAP458548 QKD458525:QKL458548 QTZ458525:QUH458548 RDV458525:RED458548 RNR458525:RNZ458548 RXN458525:RXV458548 SHJ458525:SHR458548 SRF458525:SRN458548 TBB458525:TBJ458548 TKX458525:TLF458548 TUT458525:TVB458548 UEP458525:UEX458548 UOL458525:UOT458548 UYH458525:UYP458548 VID458525:VIL458548 VRZ458525:VSH458548 WBV458525:WCD458548 WLR458525:WLZ458548 WVN458525:WVV458548 F524061:N524084 JB524061:JJ524084 SX524061:TF524084 ACT524061:ADB524084 AMP524061:AMX524084 AWL524061:AWT524084 BGH524061:BGP524084 BQD524061:BQL524084 BZZ524061:CAH524084 CJV524061:CKD524084 CTR524061:CTZ524084 DDN524061:DDV524084 DNJ524061:DNR524084 DXF524061:DXN524084 EHB524061:EHJ524084 EQX524061:ERF524084 FAT524061:FBB524084 FKP524061:FKX524084 FUL524061:FUT524084 GEH524061:GEP524084 GOD524061:GOL524084 GXZ524061:GYH524084 HHV524061:HID524084 HRR524061:HRZ524084 IBN524061:IBV524084 ILJ524061:ILR524084 IVF524061:IVN524084 JFB524061:JFJ524084 JOX524061:JPF524084 JYT524061:JZB524084 KIP524061:KIX524084 KSL524061:KST524084 LCH524061:LCP524084 LMD524061:LML524084 LVZ524061:LWH524084 MFV524061:MGD524084 MPR524061:MPZ524084 MZN524061:MZV524084 NJJ524061:NJR524084 NTF524061:NTN524084 ODB524061:ODJ524084 OMX524061:ONF524084 OWT524061:OXB524084 PGP524061:PGX524084 PQL524061:PQT524084 QAH524061:QAP524084 QKD524061:QKL524084 QTZ524061:QUH524084 RDV524061:RED524084 RNR524061:RNZ524084 RXN524061:RXV524084 SHJ524061:SHR524084 SRF524061:SRN524084 TBB524061:TBJ524084 TKX524061:TLF524084 TUT524061:TVB524084 UEP524061:UEX524084 UOL524061:UOT524084 UYH524061:UYP524084 VID524061:VIL524084 VRZ524061:VSH524084 WBV524061:WCD524084 WLR524061:WLZ524084 WVN524061:WVV524084 F589597:N589620 JB589597:JJ589620 SX589597:TF589620 ACT589597:ADB589620 AMP589597:AMX589620 AWL589597:AWT589620 BGH589597:BGP589620 BQD589597:BQL589620 BZZ589597:CAH589620 CJV589597:CKD589620 CTR589597:CTZ589620 DDN589597:DDV589620 DNJ589597:DNR589620 DXF589597:DXN589620 EHB589597:EHJ589620 EQX589597:ERF589620 FAT589597:FBB589620 FKP589597:FKX589620 FUL589597:FUT589620 GEH589597:GEP589620 GOD589597:GOL589620 GXZ589597:GYH589620 HHV589597:HID589620 HRR589597:HRZ589620 IBN589597:IBV589620 ILJ589597:ILR589620 IVF589597:IVN589620 JFB589597:JFJ589620 JOX589597:JPF589620 JYT589597:JZB589620 KIP589597:KIX589620 KSL589597:KST589620 LCH589597:LCP589620 LMD589597:LML589620 LVZ589597:LWH589620 MFV589597:MGD589620 MPR589597:MPZ589620 MZN589597:MZV589620 NJJ589597:NJR589620 NTF589597:NTN589620 ODB589597:ODJ589620 OMX589597:ONF589620 OWT589597:OXB589620 PGP589597:PGX589620 PQL589597:PQT589620 QAH589597:QAP589620 QKD589597:QKL589620 QTZ589597:QUH589620 RDV589597:RED589620 RNR589597:RNZ589620 RXN589597:RXV589620 SHJ589597:SHR589620 SRF589597:SRN589620 TBB589597:TBJ589620 TKX589597:TLF589620 TUT589597:TVB589620 UEP589597:UEX589620 UOL589597:UOT589620 UYH589597:UYP589620 VID589597:VIL589620 VRZ589597:VSH589620 WBV589597:WCD589620 WLR589597:WLZ589620 WVN589597:WVV589620 F655133:N655156 JB655133:JJ655156 SX655133:TF655156 ACT655133:ADB655156 AMP655133:AMX655156 AWL655133:AWT655156 BGH655133:BGP655156 BQD655133:BQL655156 BZZ655133:CAH655156 CJV655133:CKD655156 CTR655133:CTZ655156 DDN655133:DDV655156 DNJ655133:DNR655156 DXF655133:DXN655156 EHB655133:EHJ655156 EQX655133:ERF655156 FAT655133:FBB655156 FKP655133:FKX655156 FUL655133:FUT655156 GEH655133:GEP655156 GOD655133:GOL655156 GXZ655133:GYH655156 HHV655133:HID655156 HRR655133:HRZ655156 IBN655133:IBV655156 ILJ655133:ILR655156 IVF655133:IVN655156 JFB655133:JFJ655156 JOX655133:JPF655156 JYT655133:JZB655156 KIP655133:KIX655156 KSL655133:KST655156 LCH655133:LCP655156 LMD655133:LML655156 LVZ655133:LWH655156 MFV655133:MGD655156 MPR655133:MPZ655156 MZN655133:MZV655156 NJJ655133:NJR655156 NTF655133:NTN655156 ODB655133:ODJ655156 OMX655133:ONF655156 OWT655133:OXB655156 PGP655133:PGX655156 PQL655133:PQT655156 QAH655133:QAP655156 QKD655133:QKL655156 QTZ655133:QUH655156 RDV655133:RED655156 RNR655133:RNZ655156 RXN655133:RXV655156 SHJ655133:SHR655156 SRF655133:SRN655156 TBB655133:TBJ655156 TKX655133:TLF655156 TUT655133:TVB655156 UEP655133:UEX655156 UOL655133:UOT655156 UYH655133:UYP655156 VID655133:VIL655156 VRZ655133:VSH655156 WBV655133:WCD655156 WLR655133:WLZ655156 WVN655133:WVV655156 F720669:N720692 JB720669:JJ720692 SX720669:TF720692 ACT720669:ADB720692 AMP720669:AMX720692 AWL720669:AWT720692 BGH720669:BGP720692 BQD720669:BQL720692 BZZ720669:CAH720692 CJV720669:CKD720692 CTR720669:CTZ720692 DDN720669:DDV720692 DNJ720669:DNR720692 DXF720669:DXN720692 EHB720669:EHJ720692 EQX720669:ERF720692 FAT720669:FBB720692 FKP720669:FKX720692 FUL720669:FUT720692 GEH720669:GEP720692 GOD720669:GOL720692 GXZ720669:GYH720692 HHV720669:HID720692 HRR720669:HRZ720692 IBN720669:IBV720692 ILJ720669:ILR720692 IVF720669:IVN720692 JFB720669:JFJ720692 JOX720669:JPF720692 JYT720669:JZB720692 KIP720669:KIX720692 KSL720669:KST720692 LCH720669:LCP720692 LMD720669:LML720692 LVZ720669:LWH720692 MFV720669:MGD720692 MPR720669:MPZ720692 MZN720669:MZV720692 NJJ720669:NJR720692 NTF720669:NTN720692 ODB720669:ODJ720692 OMX720669:ONF720692 OWT720669:OXB720692 PGP720669:PGX720692 PQL720669:PQT720692 QAH720669:QAP720692 QKD720669:QKL720692 QTZ720669:QUH720692 RDV720669:RED720692 RNR720669:RNZ720692 RXN720669:RXV720692 SHJ720669:SHR720692 SRF720669:SRN720692 TBB720669:TBJ720692 TKX720669:TLF720692 TUT720669:TVB720692 UEP720669:UEX720692 UOL720669:UOT720692 UYH720669:UYP720692 VID720669:VIL720692 VRZ720669:VSH720692 WBV720669:WCD720692 WLR720669:WLZ720692 WVN720669:WVV720692 F786205:N786228 JB786205:JJ786228 SX786205:TF786228 ACT786205:ADB786228 AMP786205:AMX786228 AWL786205:AWT786228 BGH786205:BGP786228 BQD786205:BQL786228 BZZ786205:CAH786228 CJV786205:CKD786228 CTR786205:CTZ786228 DDN786205:DDV786228 DNJ786205:DNR786228 DXF786205:DXN786228 EHB786205:EHJ786228 EQX786205:ERF786228 FAT786205:FBB786228 FKP786205:FKX786228 FUL786205:FUT786228 GEH786205:GEP786228 GOD786205:GOL786228 GXZ786205:GYH786228 HHV786205:HID786228 HRR786205:HRZ786228 IBN786205:IBV786228 ILJ786205:ILR786228 IVF786205:IVN786228 JFB786205:JFJ786228 JOX786205:JPF786228 JYT786205:JZB786228 KIP786205:KIX786228 KSL786205:KST786228 LCH786205:LCP786228 LMD786205:LML786228 LVZ786205:LWH786228 MFV786205:MGD786228 MPR786205:MPZ786228 MZN786205:MZV786228 NJJ786205:NJR786228 NTF786205:NTN786228 ODB786205:ODJ786228 OMX786205:ONF786228 OWT786205:OXB786228 PGP786205:PGX786228 PQL786205:PQT786228 QAH786205:QAP786228 QKD786205:QKL786228 QTZ786205:QUH786228 RDV786205:RED786228 RNR786205:RNZ786228 RXN786205:RXV786228 SHJ786205:SHR786228 SRF786205:SRN786228 TBB786205:TBJ786228 TKX786205:TLF786228 TUT786205:TVB786228 UEP786205:UEX786228 UOL786205:UOT786228 UYH786205:UYP786228 VID786205:VIL786228 VRZ786205:VSH786228 WBV786205:WCD786228 WLR786205:WLZ786228 WVN786205:WVV786228 F851741:N851764 JB851741:JJ851764 SX851741:TF851764 ACT851741:ADB851764 AMP851741:AMX851764 AWL851741:AWT851764 BGH851741:BGP851764 BQD851741:BQL851764 BZZ851741:CAH851764 CJV851741:CKD851764 CTR851741:CTZ851764 DDN851741:DDV851764 DNJ851741:DNR851764 DXF851741:DXN851764 EHB851741:EHJ851764 EQX851741:ERF851764 FAT851741:FBB851764 FKP851741:FKX851764 FUL851741:FUT851764 GEH851741:GEP851764 GOD851741:GOL851764 GXZ851741:GYH851764 HHV851741:HID851764 HRR851741:HRZ851764 IBN851741:IBV851764 ILJ851741:ILR851764 IVF851741:IVN851764 JFB851741:JFJ851764 JOX851741:JPF851764 JYT851741:JZB851764 KIP851741:KIX851764 KSL851741:KST851764 LCH851741:LCP851764 LMD851741:LML851764 LVZ851741:LWH851764 MFV851741:MGD851764 MPR851741:MPZ851764 MZN851741:MZV851764 NJJ851741:NJR851764 NTF851741:NTN851764 ODB851741:ODJ851764 OMX851741:ONF851764 OWT851741:OXB851764 PGP851741:PGX851764 PQL851741:PQT851764 QAH851741:QAP851764 QKD851741:QKL851764 QTZ851741:QUH851764 RDV851741:RED851764 RNR851741:RNZ851764 RXN851741:RXV851764 SHJ851741:SHR851764 SRF851741:SRN851764 TBB851741:TBJ851764 TKX851741:TLF851764 TUT851741:TVB851764 UEP851741:UEX851764 UOL851741:UOT851764 UYH851741:UYP851764 VID851741:VIL851764 VRZ851741:VSH851764 WBV851741:WCD851764 WLR851741:WLZ851764 WVN851741:WVV851764 F917277:N917300 JB917277:JJ917300 SX917277:TF917300 ACT917277:ADB917300 AMP917277:AMX917300 AWL917277:AWT917300 BGH917277:BGP917300 BQD917277:BQL917300 BZZ917277:CAH917300 CJV917277:CKD917300 CTR917277:CTZ917300 DDN917277:DDV917300 DNJ917277:DNR917300 DXF917277:DXN917300 EHB917277:EHJ917300 EQX917277:ERF917300 FAT917277:FBB917300 FKP917277:FKX917300 FUL917277:FUT917300 GEH917277:GEP917300 GOD917277:GOL917300 GXZ917277:GYH917300 HHV917277:HID917300 HRR917277:HRZ917300 IBN917277:IBV917300 ILJ917277:ILR917300 IVF917277:IVN917300 JFB917277:JFJ917300 JOX917277:JPF917300 JYT917277:JZB917300 KIP917277:KIX917300 KSL917277:KST917300 LCH917277:LCP917300 LMD917277:LML917300 LVZ917277:LWH917300 MFV917277:MGD917300 MPR917277:MPZ917300 MZN917277:MZV917300 NJJ917277:NJR917300 NTF917277:NTN917300 ODB917277:ODJ917300 OMX917277:ONF917300 OWT917277:OXB917300 PGP917277:PGX917300 PQL917277:PQT917300 QAH917277:QAP917300 QKD917277:QKL917300 QTZ917277:QUH917300 RDV917277:RED917300 RNR917277:RNZ917300 RXN917277:RXV917300 SHJ917277:SHR917300 SRF917277:SRN917300 TBB917277:TBJ917300 TKX917277:TLF917300 TUT917277:TVB917300 UEP917277:UEX917300 UOL917277:UOT917300 UYH917277:UYP917300 VID917277:VIL917300 VRZ917277:VSH917300 WBV917277:WCD917300 WLR917277:WLZ917300 WVN917277:WVV917300 F982813:N982836 JB982813:JJ982836 SX982813:TF982836 ACT982813:ADB982836 AMP982813:AMX982836 AWL982813:AWT982836 BGH982813:BGP982836 BQD982813:BQL982836 BZZ982813:CAH982836 CJV982813:CKD982836 CTR982813:CTZ982836 DDN982813:DDV982836 DNJ982813:DNR982836 DXF982813:DXN982836 EHB982813:EHJ982836 EQX982813:ERF982836 FAT982813:FBB982836 FKP982813:FKX982836 FUL982813:FUT982836 GEH982813:GEP982836 GOD982813:GOL982836 GXZ982813:GYH982836 HHV982813:HID982836 HRR982813:HRZ982836 IBN982813:IBV982836 ILJ982813:ILR982836 IVF982813:IVN982836 JFB982813:JFJ982836 JOX982813:JPF982836 JYT982813:JZB982836 KIP982813:KIX982836 KSL982813:KST982836 LCH982813:LCP982836 LMD982813:LML982836 LVZ982813:LWH982836 MFV982813:MGD982836 MPR982813:MPZ982836 MZN982813:MZV982836 NJJ982813:NJR982836 NTF982813:NTN982836 ODB982813:ODJ982836 OMX982813:ONF982836 OWT982813:OXB982836 PGP982813:PGX982836 PQL982813:PQT982836 QAH982813:QAP982836 QKD982813:QKL982836 QTZ982813:QUH982836 RDV982813:RED982836 RNR982813:RNZ982836 RXN982813:RXV982836 SHJ982813:SHR982836 SRF982813:SRN982836 TBB982813:TBJ982836 TKX982813:TLF982836 TUT982813:TVB982836 UEP982813:UEX982836 UOL982813:UOT982836 UYH982813:UYP982836 VID982813:VIL982836 VRZ982813:VSH982836 WBV982813:WCD982836 WLR982813:WLZ982836 F6:N14">
      <formula1>-999999999999</formula1>
      <formula2>999999999999</formula2>
    </dataValidation>
    <dataValidation type="list" allowBlank="1" showInputMessage="1" showErrorMessage="1" sqref="A65309 WVI982813 WLM982813 WBQ982813 VRU982813 VHY982813 UYC982813 UOG982813 UEK982813 TUO982813 TKS982813 TAW982813 SRA982813 SHE982813 RXI982813 RNM982813 RDQ982813 QTU982813 QJY982813 QAC982813 PQG982813 PGK982813 OWO982813 OMS982813 OCW982813 NTA982813 NJE982813 MZI982813 MPM982813 MFQ982813 LVU982813 LLY982813 LCC982813 KSG982813 KIK982813 JYO982813 JOS982813 JEW982813 IVA982813 ILE982813 IBI982813 HRM982813 HHQ982813 GXU982813 GNY982813 GEC982813 FUG982813 FKK982813 FAO982813 EQS982813 EGW982813 DXA982813 DNE982813 DDI982813 CTM982813 CJQ982813 BZU982813 BPY982813 BGC982813 AWG982813 AMK982813 ACO982813 SS982813 IW982813 A982813 WVI917277 WLM917277 WBQ917277 VRU917277 VHY917277 UYC917277 UOG917277 UEK917277 TUO917277 TKS917277 TAW917277 SRA917277 SHE917277 RXI917277 RNM917277 RDQ917277 QTU917277 QJY917277 QAC917277 PQG917277 PGK917277 OWO917277 OMS917277 OCW917277 NTA917277 NJE917277 MZI917277 MPM917277 MFQ917277 LVU917277 LLY917277 LCC917277 KSG917277 KIK917277 JYO917277 JOS917277 JEW917277 IVA917277 ILE917277 IBI917277 HRM917277 HHQ917277 GXU917277 GNY917277 GEC917277 FUG917277 FKK917277 FAO917277 EQS917277 EGW917277 DXA917277 DNE917277 DDI917277 CTM917277 CJQ917277 BZU917277 BPY917277 BGC917277 AWG917277 AMK917277 ACO917277 SS917277 IW917277 A917277 WVI851741 WLM851741 WBQ851741 VRU851741 VHY851741 UYC851741 UOG851741 UEK851741 TUO851741 TKS851741 TAW851741 SRA851741 SHE851741 RXI851741 RNM851741 RDQ851741 QTU851741 QJY851741 QAC851741 PQG851741 PGK851741 OWO851741 OMS851741 OCW851741 NTA851741 NJE851741 MZI851741 MPM851741 MFQ851741 LVU851741 LLY851741 LCC851741 KSG851741 KIK851741 JYO851741 JOS851741 JEW851741 IVA851741 ILE851741 IBI851741 HRM851741 HHQ851741 GXU851741 GNY851741 GEC851741 FUG851741 FKK851741 FAO851741 EQS851741 EGW851741 DXA851741 DNE851741 DDI851741 CTM851741 CJQ851741 BZU851741 BPY851741 BGC851741 AWG851741 AMK851741 ACO851741 SS851741 IW851741 A851741 WVI786205 WLM786205 WBQ786205 VRU786205 VHY786205 UYC786205 UOG786205 UEK786205 TUO786205 TKS786205 TAW786205 SRA786205 SHE786205 RXI786205 RNM786205 RDQ786205 QTU786205 QJY786205 QAC786205 PQG786205 PGK786205 OWO786205 OMS786205 OCW786205 NTA786205 NJE786205 MZI786205 MPM786205 MFQ786205 LVU786205 LLY786205 LCC786205 KSG786205 KIK786205 JYO786205 JOS786205 JEW786205 IVA786205 ILE786205 IBI786205 HRM786205 HHQ786205 GXU786205 GNY786205 GEC786205 FUG786205 FKK786205 FAO786205 EQS786205 EGW786205 DXA786205 DNE786205 DDI786205 CTM786205 CJQ786205 BZU786205 BPY786205 BGC786205 AWG786205 AMK786205 ACO786205 SS786205 IW786205 A786205 WVI720669 WLM720669 WBQ720669 VRU720669 VHY720669 UYC720669 UOG720669 UEK720669 TUO720669 TKS720669 TAW720669 SRA720669 SHE720669 RXI720669 RNM720669 RDQ720669 QTU720669 QJY720669 QAC720669 PQG720669 PGK720669 OWO720669 OMS720669 OCW720669 NTA720669 NJE720669 MZI720669 MPM720669 MFQ720669 LVU720669 LLY720669 LCC720669 KSG720669 KIK720669 JYO720669 JOS720669 JEW720669 IVA720669 ILE720669 IBI720669 HRM720669 HHQ720669 GXU720669 GNY720669 GEC720669 FUG720669 FKK720669 FAO720669 EQS720669 EGW720669 DXA720669 DNE720669 DDI720669 CTM720669 CJQ720669 BZU720669 BPY720669 BGC720669 AWG720669 AMK720669 ACO720669 SS720669 IW720669 A720669 WVI655133 WLM655133 WBQ655133 VRU655133 VHY655133 UYC655133 UOG655133 UEK655133 TUO655133 TKS655133 TAW655133 SRA655133 SHE655133 RXI655133 RNM655133 RDQ655133 QTU655133 QJY655133 QAC655133 PQG655133 PGK655133 OWO655133 OMS655133 OCW655133 NTA655133 NJE655133 MZI655133 MPM655133 MFQ655133 LVU655133 LLY655133 LCC655133 KSG655133 KIK655133 JYO655133 JOS655133 JEW655133 IVA655133 ILE655133 IBI655133 HRM655133 HHQ655133 GXU655133 GNY655133 GEC655133 FUG655133 FKK655133 FAO655133 EQS655133 EGW655133 DXA655133 DNE655133 DDI655133 CTM655133 CJQ655133 BZU655133 BPY655133 BGC655133 AWG655133 AMK655133 ACO655133 SS655133 IW655133 A655133 WVI589597 WLM589597 WBQ589597 VRU589597 VHY589597 UYC589597 UOG589597 UEK589597 TUO589597 TKS589597 TAW589597 SRA589597 SHE589597 RXI589597 RNM589597 RDQ589597 QTU589597 QJY589597 QAC589597 PQG589597 PGK589597 OWO589597 OMS589597 OCW589597 NTA589597 NJE589597 MZI589597 MPM589597 MFQ589597 LVU589597 LLY589597 LCC589597 KSG589597 KIK589597 JYO589597 JOS589597 JEW589597 IVA589597 ILE589597 IBI589597 HRM589597 HHQ589597 GXU589597 GNY589597 GEC589597 FUG589597 FKK589597 FAO589597 EQS589597 EGW589597 DXA589597 DNE589597 DDI589597 CTM589597 CJQ589597 BZU589597 BPY589597 BGC589597 AWG589597 AMK589597 ACO589597 SS589597 IW589597 A589597 WVI524061 WLM524061 WBQ524061 VRU524061 VHY524061 UYC524061 UOG524061 UEK524061 TUO524061 TKS524061 TAW524061 SRA524061 SHE524061 RXI524061 RNM524061 RDQ524061 QTU524061 QJY524061 QAC524061 PQG524061 PGK524061 OWO524061 OMS524061 OCW524061 NTA524061 NJE524061 MZI524061 MPM524061 MFQ524061 LVU524061 LLY524061 LCC524061 KSG524061 KIK524061 JYO524061 JOS524061 JEW524061 IVA524061 ILE524061 IBI524061 HRM524061 HHQ524061 GXU524061 GNY524061 GEC524061 FUG524061 FKK524061 FAO524061 EQS524061 EGW524061 DXA524061 DNE524061 DDI524061 CTM524061 CJQ524061 BZU524061 BPY524061 BGC524061 AWG524061 AMK524061 ACO524061 SS524061 IW524061 A524061 WVI458525 WLM458525 WBQ458525 VRU458525 VHY458525 UYC458525 UOG458525 UEK458525 TUO458525 TKS458525 TAW458525 SRA458525 SHE458525 RXI458525 RNM458525 RDQ458525 QTU458525 QJY458525 QAC458525 PQG458525 PGK458525 OWO458525 OMS458525 OCW458525 NTA458525 NJE458525 MZI458525 MPM458525 MFQ458525 LVU458525 LLY458525 LCC458525 KSG458525 KIK458525 JYO458525 JOS458525 JEW458525 IVA458525 ILE458525 IBI458525 HRM458525 HHQ458525 GXU458525 GNY458525 GEC458525 FUG458525 FKK458525 FAO458525 EQS458525 EGW458525 DXA458525 DNE458525 DDI458525 CTM458525 CJQ458525 BZU458525 BPY458525 BGC458525 AWG458525 AMK458525 ACO458525 SS458525 IW458525 A458525 WVI392989 WLM392989 WBQ392989 VRU392989 VHY392989 UYC392989 UOG392989 UEK392989 TUO392989 TKS392989 TAW392989 SRA392989 SHE392989 RXI392989 RNM392989 RDQ392989 QTU392989 QJY392989 QAC392989 PQG392989 PGK392989 OWO392989 OMS392989 OCW392989 NTA392989 NJE392989 MZI392989 MPM392989 MFQ392989 LVU392989 LLY392989 LCC392989 KSG392989 KIK392989 JYO392989 JOS392989 JEW392989 IVA392989 ILE392989 IBI392989 HRM392989 HHQ392989 GXU392989 GNY392989 GEC392989 FUG392989 FKK392989 FAO392989 EQS392989 EGW392989 DXA392989 DNE392989 DDI392989 CTM392989 CJQ392989 BZU392989 BPY392989 BGC392989 AWG392989 AMK392989 ACO392989 SS392989 IW392989 A392989 WVI327453 WLM327453 WBQ327453 VRU327453 VHY327453 UYC327453 UOG327453 UEK327453 TUO327453 TKS327453 TAW327453 SRA327453 SHE327453 RXI327453 RNM327453 RDQ327453 QTU327453 QJY327453 QAC327453 PQG327453 PGK327453 OWO327453 OMS327453 OCW327453 NTA327453 NJE327453 MZI327453 MPM327453 MFQ327453 LVU327453 LLY327453 LCC327453 KSG327453 KIK327453 JYO327453 JOS327453 JEW327453 IVA327453 ILE327453 IBI327453 HRM327453 HHQ327453 GXU327453 GNY327453 GEC327453 FUG327453 FKK327453 FAO327453 EQS327453 EGW327453 DXA327453 DNE327453 DDI327453 CTM327453 CJQ327453 BZU327453 BPY327453 BGC327453 AWG327453 AMK327453 ACO327453 SS327453 IW327453 A327453 WVI261917 WLM261917 WBQ261917 VRU261917 VHY261917 UYC261917 UOG261917 UEK261917 TUO261917 TKS261917 TAW261917 SRA261917 SHE261917 RXI261917 RNM261917 RDQ261917 QTU261917 QJY261917 QAC261917 PQG261917 PGK261917 OWO261917 OMS261917 OCW261917 NTA261917 NJE261917 MZI261917 MPM261917 MFQ261917 LVU261917 LLY261917 LCC261917 KSG261917 KIK261917 JYO261917 JOS261917 JEW261917 IVA261917 ILE261917 IBI261917 HRM261917 HHQ261917 GXU261917 GNY261917 GEC261917 FUG261917 FKK261917 FAO261917 EQS261917 EGW261917 DXA261917 DNE261917 DDI261917 CTM261917 CJQ261917 BZU261917 BPY261917 BGC261917 AWG261917 AMK261917 ACO261917 SS261917 IW261917 A261917 WVI196381 WLM196381 WBQ196381 VRU196381 VHY196381 UYC196381 UOG196381 UEK196381 TUO196381 TKS196381 TAW196381 SRA196381 SHE196381 RXI196381 RNM196381 RDQ196381 QTU196381 QJY196381 QAC196381 PQG196381 PGK196381 OWO196381 OMS196381 OCW196381 NTA196381 NJE196381 MZI196381 MPM196381 MFQ196381 LVU196381 LLY196381 LCC196381 KSG196381 KIK196381 JYO196381 JOS196381 JEW196381 IVA196381 ILE196381 IBI196381 HRM196381 HHQ196381 GXU196381 GNY196381 GEC196381 FUG196381 FKK196381 FAO196381 EQS196381 EGW196381 DXA196381 DNE196381 DDI196381 CTM196381 CJQ196381 BZU196381 BPY196381 BGC196381 AWG196381 AMK196381 ACO196381 SS196381 IW196381 A196381 WVI130845 WLM130845 WBQ130845 VRU130845 VHY130845 UYC130845 UOG130845 UEK130845 TUO130845 TKS130845 TAW130845 SRA130845 SHE130845 RXI130845 RNM130845 RDQ130845 QTU130845 QJY130845 QAC130845 PQG130845 PGK130845 OWO130845 OMS130845 OCW130845 NTA130845 NJE130845 MZI130845 MPM130845 MFQ130845 LVU130845 LLY130845 LCC130845 KSG130845 KIK130845 JYO130845 JOS130845 JEW130845 IVA130845 ILE130845 IBI130845 HRM130845 HHQ130845 GXU130845 GNY130845 GEC130845 FUG130845 FKK130845 FAO130845 EQS130845 EGW130845 DXA130845 DNE130845 DDI130845 CTM130845 CJQ130845 BZU130845 BPY130845 BGC130845 AWG130845 AMK130845 ACO130845 SS130845 IW130845 A130845 WVI65309 WLM65309 WBQ65309 VRU65309 VHY65309 UYC65309 UOG65309 UEK65309 TUO65309 TKS65309 TAW65309 SRA65309 SHE65309 RXI65309 RNM65309 RDQ65309 QTU65309 QJY65309 QAC65309 PQG65309 PGK65309 OWO65309 OMS65309 OCW65309 NTA65309 NJE65309 MZI65309 MPM65309 MFQ65309 LVU65309 LLY65309 LCC65309 KSG65309 KIK65309 JYO65309 JOS65309 JEW65309 IVA65309 ILE65309 IBI65309 HRM65309 HHQ65309 GXU65309 GNY65309 GEC65309 FUG65309 FKK65309 FAO65309 EQS65309 EGW65309 DXA65309 DNE65309 DDI65309 CTM65309 CJQ65309 BZU65309 BPY65309 BGC65309 AWG65309 AMK65309 ACO65309 SS65309 IW65309 WVI6 WLM6 WBQ6 VRU6 VHY6 UYC6 UOG6 UEK6 TUO6 TKS6 TAW6 SRA6 SHE6 RXI6 RNM6 RDQ6 QTU6 QJY6 QAC6 PQG6 PGK6 OWO6 OMS6 OCW6 NTA6 NJE6 MZI6 MPM6 MFQ6 LVU6 LLY6 LCC6 KSG6 KIK6 JYO6 JOS6 JEW6 IVA6 ILE6 IBI6 HRM6 HHQ6 GXU6 GNY6 GEC6 FUG6 FKK6 FAO6 EQS6 EGW6 DXA6 DNE6 DDI6 CTM6 CJQ6 BZU6 BPY6 BGC6 AWG6 AMK6 ACO6 SS6 IW6 A6">
      <formula1>$X$6:$X$14</formula1>
    </dataValidation>
    <dataValidation type="list" allowBlank="1" showInputMessage="1" showErrorMessage="1" sqref="C65309 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IY65309 SU65309 ACQ65309 AMM65309 AWI65309 BGE65309 BQA65309 BZW65309 CJS65309 CTO65309 DDK65309 DNG65309 DXC65309 EGY65309 EQU65309 FAQ65309 FKM65309 FUI65309 GEE65309 GOA65309 GXW65309 HHS65309 HRO65309 IBK65309 ILG65309 IVC65309 JEY65309 JOU65309 JYQ65309 KIM65309 KSI65309 LCE65309 LMA65309 LVW65309 MFS65309 MPO65309 MZK65309 NJG65309 NTC65309 OCY65309 OMU65309 OWQ65309 PGM65309 PQI65309 QAE65309 QKA65309 QTW65309 RDS65309 RNO65309 RXK65309 SHG65309 SRC65309 TAY65309 TKU65309 TUQ65309 UEM65309 UOI65309 UYE65309 VIA65309 VRW65309 WBS65309 WLO65309 WVK65309 C130845 IY130845 SU130845 ACQ130845 AMM130845 AWI130845 BGE130845 BQA130845 BZW130845 CJS130845 CTO130845 DDK130845 DNG130845 DXC130845 EGY130845 EQU130845 FAQ130845 FKM130845 FUI130845 GEE130845 GOA130845 GXW130845 HHS130845 HRO130845 IBK130845 ILG130845 IVC130845 JEY130845 JOU130845 JYQ130845 KIM130845 KSI130845 LCE130845 LMA130845 LVW130845 MFS130845 MPO130845 MZK130845 NJG130845 NTC130845 OCY130845 OMU130845 OWQ130845 PGM130845 PQI130845 QAE130845 QKA130845 QTW130845 RDS130845 RNO130845 RXK130845 SHG130845 SRC130845 TAY130845 TKU130845 TUQ130845 UEM130845 UOI130845 UYE130845 VIA130845 VRW130845 WBS130845 WLO130845 WVK130845 C196381 IY196381 SU196381 ACQ196381 AMM196381 AWI196381 BGE196381 BQA196381 BZW196381 CJS196381 CTO196381 DDK196381 DNG196381 DXC196381 EGY196381 EQU196381 FAQ196381 FKM196381 FUI196381 GEE196381 GOA196381 GXW196381 HHS196381 HRO196381 IBK196381 ILG196381 IVC196381 JEY196381 JOU196381 JYQ196381 KIM196381 KSI196381 LCE196381 LMA196381 LVW196381 MFS196381 MPO196381 MZK196381 NJG196381 NTC196381 OCY196381 OMU196381 OWQ196381 PGM196381 PQI196381 QAE196381 QKA196381 QTW196381 RDS196381 RNO196381 RXK196381 SHG196381 SRC196381 TAY196381 TKU196381 TUQ196381 UEM196381 UOI196381 UYE196381 VIA196381 VRW196381 WBS196381 WLO196381 WVK196381 C261917 IY261917 SU261917 ACQ261917 AMM261917 AWI261917 BGE261917 BQA261917 BZW261917 CJS261917 CTO261917 DDK261917 DNG261917 DXC261917 EGY261917 EQU261917 FAQ261917 FKM261917 FUI261917 GEE261917 GOA261917 GXW261917 HHS261917 HRO261917 IBK261917 ILG261917 IVC261917 JEY261917 JOU261917 JYQ261917 KIM261917 KSI261917 LCE261917 LMA261917 LVW261917 MFS261917 MPO261917 MZK261917 NJG261917 NTC261917 OCY261917 OMU261917 OWQ261917 PGM261917 PQI261917 QAE261917 QKA261917 QTW261917 RDS261917 RNO261917 RXK261917 SHG261917 SRC261917 TAY261917 TKU261917 TUQ261917 UEM261917 UOI261917 UYE261917 VIA261917 VRW261917 WBS261917 WLO261917 WVK261917 C327453 IY327453 SU327453 ACQ327453 AMM327453 AWI327453 BGE327453 BQA327453 BZW327453 CJS327453 CTO327453 DDK327453 DNG327453 DXC327453 EGY327453 EQU327453 FAQ327453 FKM327453 FUI327453 GEE327453 GOA327453 GXW327453 HHS327453 HRO327453 IBK327453 ILG327453 IVC327453 JEY327453 JOU327453 JYQ327453 KIM327453 KSI327453 LCE327453 LMA327453 LVW327453 MFS327453 MPO327453 MZK327453 NJG327453 NTC327453 OCY327453 OMU327453 OWQ327453 PGM327453 PQI327453 QAE327453 QKA327453 QTW327453 RDS327453 RNO327453 RXK327453 SHG327453 SRC327453 TAY327453 TKU327453 TUQ327453 UEM327453 UOI327453 UYE327453 VIA327453 VRW327453 WBS327453 WLO327453 WVK327453 C392989 IY392989 SU392989 ACQ392989 AMM392989 AWI392989 BGE392989 BQA392989 BZW392989 CJS392989 CTO392989 DDK392989 DNG392989 DXC392989 EGY392989 EQU392989 FAQ392989 FKM392989 FUI392989 GEE392989 GOA392989 GXW392989 HHS392989 HRO392989 IBK392989 ILG392989 IVC392989 JEY392989 JOU392989 JYQ392989 KIM392989 KSI392989 LCE392989 LMA392989 LVW392989 MFS392989 MPO392989 MZK392989 NJG392989 NTC392989 OCY392989 OMU392989 OWQ392989 PGM392989 PQI392989 QAE392989 QKA392989 QTW392989 RDS392989 RNO392989 RXK392989 SHG392989 SRC392989 TAY392989 TKU392989 TUQ392989 UEM392989 UOI392989 UYE392989 VIA392989 VRW392989 WBS392989 WLO392989 WVK392989 C458525 IY458525 SU458525 ACQ458525 AMM458525 AWI458525 BGE458525 BQA458525 BZW458525 CJS458525 CTO458525 DDK458525 DNG458525 DXC458525 EGY458525 EQU458525 FAQ458525 FKM458525 FUI458525 GEE458525 GOA458525 GXW458525 HHS458525 HRO458525 IBK458525 ILG458525 IVC458525 JEY458525 JOU458525 JYQ458525 KIM458525 KSI458525 LCE458525 LMA458525 LVW458525 MFS458525 MPO458525 MZK458525 NJG458525 NTC458525 OCY458525 OMU458525 OWQ458525 PGM458525 PQI458525 QAE458525 QKA458525 QTW458525 RDS458525 RNO458525 RXK458525 SHG458525 SRC458525 TAY458525 TKU458525 TUQ458525 UEM458525 UOI458525 UYE458525 VIA458525 VRW458525 WBS458525 WLO458525 WVK458525 C524061 IY524061 SU524061 ACQ524061 AMM524061 AWI524061 BGE524061 BQA524061 BZW524061 CJS524061 CTO524061 DDK524061 DNG524061 DXC524061 EGY524061 EQU524061 FAQ524061 FKM524061 FUI524061 GEE524061 GOA524061 GXW524061 HHS524061 HRO524061 IBK524061 ILG524061 IVC524061 JEY524061 JOU524061 JYQ524061 KIM524061 KSI524061 LCE524061 LMA524061 LVW524061 MFS524061 MPO524061 MZK524061 NJG524061 NTC524061 OCY524061 OMU524061 OWQ524061 PGM524061 PQI524061 QAE524061 QKA524061 QTW524061 RDS524061 RNO524061 RXK524061 SHG524061 SRC524061 TAY524061 TKU524061 TUQ524061 UEM524061 UOI524061 UYE524061 VIA524061 VRW524061 WBS524061 WLO524061 WVK524061 C589597 IY589597 SU589597 ACQ589597 AMM589597 AWI589597 BGE589597 BQA589597 BZW589597 CJS589597 CTO589597 DDK589597 DNG589597 DXC589597 EGY589597 EQU589597 FAQ589597 FKM589597 FUI589597 GEE589597 GOA589597 GXW589597 HHS589597 HRO589597 IBK589597 ILG589597 IVC589597 JEY589597 JOU589597 JYQ589597 KIM589597 KSI589597 LCE589597 LMA589597 LVW589597 MFS589597 MPO589597 MZK589597 NJG589597 NTC589597 OCY589597 OMU589597 OWQ589597 PGM589597 PQI589597 QAE589597 QKA589597 QTW589597 RDS589597 RNO589597 RXK589597 SHG589597 SRC589597 TAY589597 TKU589597 TUQ589597 UEM589597 UOI589597 UYE589597 VIA589597 VRW589597 WBS589597 WLO589597 WVK589597 C655133 IY655133 SU655133 ACQ655133 AMM655133 AWI655133 BGE655133 BQA655133 BZW655133 CJS655133 CTO655133 DDK655133 DNG655133 DXC655133 EGY655133 EQU655133 FAQ655133 FKM655133 FUI655133 GEE655133 GOA655133 GXW655133 HHS655133 HRO655133 IBK655133 ILG655133 IVC655133 JEY655133 JOU655133 JYQ655133 KIM655133 KSI655133 LCE655133 LMA655133 LVW655133 MFS655133 MPO655133 MZK655133 NJG655133 NTC655133 OCY655133 OMU655133 OWQ655133 PGM655133 PQI655133 QAE655133 QKA655133 QTW655133 RDS655133 RNO655133 RXK655133 SHG655133 SRC655133 TAY655133 TKU655133 TUQ655133 UEM655133 UOI655133 UYE655133 VIA655133 VRW655133 WBS655133 WLO655133 WVK655133 C720669 IY720669 SU720669 ACQ720669 AMM720669 AWI720669 BGE720669 BQA720669 BZW720669 CJS720669 CTO720669 DDK720669 DNG720669 DXC720669 EGY720669 EQU720669 FAQ720669 FKM720669 FUI720669 GEE720669 GOA720669 GXW720669 HHS720669 HRO720669 IBK720669 ILG720669 IVC720669 JEY720669 JOU720669 JYQ720669 KIM720669 KSI720669 LCE720669 LMA720669 LVW720669 MFS720669 MPO720669 MZK720669 NJG720669 NTC720669 OCY720669 OMU720669 OWQ720669 PGM720669 PQI720669 QAE720669 QKA720669 QTW720669 RDS720669 RNO720669 RXK720669 SHG720669 SRC720669 TAY720669 TKU720669 TUQ720669 UEM720669 UOI720669 UYE720669 VIA720669 VRW720669 WBS720669 WLO720669 WVK720669 C786205 IY786205 SU786205 ACQ786205 AMM786205 AWI786205 BGE786205 BQA786205 BZW786205 CJS786205 CTO786205 DDK786205 DNG786205 DXC786205 EGY786205 EQU786205 FAQ786205 FKM786205 FUI786205 GEE786205 GOA786205 GXW786205 HHS786205 HRO786205 IBK786205 ILG786205 IVC786205 JEY786205 JOU786205 JYQ786205 KIM786205 KSI786205 LCE786205 LMA786205 LVW786205 MFS786205 MPO786205 MZK786205 NJG786205 NTC786205 OCY786205 OMU786205 OWQ786205 PGM786205 PQI786205 QAE786205 QKA786205 QTW786205 RDS786205 RNO786205 RXK786205 SHG786205 SRC786205 TAY786205 TKU786205 TUQ786205 UEM786205 UOI786205 UYE786205 VIA786205 VRW786205 WBS786205 WLO786205 WVK786205 C851741 IY851741 SU851741 ACQ851741 AMM851741 AWI851741 BGE851741 BQA851741 BZW851741 CJS851741 CTO851741 DDK851741 DNG851741 DXC851741 EGY851741 EQU851741 FAQ851741 FKM851741 FUI851741 GEE851741 GOA851741 GXW851741 HHS851741 HRO851741 IBK851741 ILG851741 IVC851741 JEY851741 JOU851741 JYQ851741 KIM851741 KSI851741 LCE851741 LMA851741 LVW851741 MFS851741 MPO851741 MZK851741 NJG851741 NTC851741 OCY851741 OMU851741 OWQ851741 PGM851741 PQI851741 QAE851741 QKA851741 QTW851741 RDS851741 RNO851741 RXK851741 SHG851741 SRC851741 TAY851741 TKU851741 TUQ851741 UEM851741 UOI851741 UYE851741 VIA851741 VRW851741 WBS851741 WLO851741 WVK851741 C917277 IY917277 SU917277 ACQ917277 AMM917277 AWI917277 BGE917277 BQA917277 BZW917277 CJS917277 CTO917277 DDK917277 DNG917277 DXC917277 EGY917277 EQU917277 FAQ917277 FKM917277 FUI917277 GEE917277 GOA917277 GXW917277 HHS917277 HRO917277 IBK917277 ILG917277 IVC917277 JEY917277 JOU917277 JYQ917277 KIM917277 KSI917277 LCE917277 LMA917277 LVW917277 MFS917277 MPO917277 MZK917277 NJG917277 NTC917277 OCY917277 OMU917277 OWQ917277 PGM917277 PQI917277 QAE917277 QKA917277 QTW917277 RDS917277 RNO917277 RXK917277 SHG917277 SRC917277 TAY917277 TKU917277 TUQ917277 UEM917277 UOI917277 UYE917277 VIA917277 VRW917277 WBS917277 WLO917277 WVK917277 C982813 IY982813 SU982813 ACQ982813 AMM982813 AWI982813 BGE982813 BQA982813 BZW982813 CJS982813 CTO982813 DDK982813 DNG982813 DXC982813 EGY982813 EQU982813 FAQ982813 FKM982813 FUI982813 GEE982813 GOA982813 GXW982813 HHS982813 HRO982813 IBK982813 ILG982813 IVC982813 JEY982813 JOU982813 JYQ982813 KIM982813 KSI982813 LCE982813 LMA982813 LVW982813 MFS982813 MPO982813 MZK982813 NJG982813 NTC982813 OCY982813 OMU982813 OWQ982813 PGM982813 PQI982813 QAE982813 QKA982813 QTW982813 RDS982813 RNO982813 RXK982813 SHG982813 SRC982813 TAY982813 TKU982813 TUQ982813 UEM982813 UOI982813 UYE982813 VIA982813 VRW982813 WBS982813 WLO982813 WVK982813">
      <formula1>$Y$6:$Y$126</formula1>
    </dataValidation>
  </dataValidations>
  <pageMargins left="0.70866141732283472" right="0.70866141732283472" top="0.74803149606299213" bottom="0.74803149606299213" header="0.31496062992125984" footer="0.31496062992125984"/>
  <pageSetup scale="90" orientation="landscape" r:id="rId1"/>
  <headerFooter>
    <oddHeader>&amp;C&amp;"-,Bold"UBUHLEBEZWE MUNICIPALITY
2017 05 Sec. 71 - Creditors Age Analysis Report
2016 - 2017 Financial Year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91</vt:i4>
      </vt:variant>
    </vt:vector>
  </HeadingPairs>
  <TitlesOfParts>
    <vt:vector size="101" baseType="lpstr">
      <vt:lpstr>Actual Revenue Aug</vt:lpstr>
      <vt:lpstr>2018 02 Actual Exp</vt:lpstr>
      <vt:lpstr>2018 02 Overtime  </vt:lpstr>
      <vt:lpstr>2018 02 Remun. for Cllrs</vt:lpstr>
      <vt:lpstr>2018 02 Collection Rate </vt:lpstr>
      <vt:lpstr>2018 02 Allocations</vt:lpstr>
      <vt:lpstr>2018 02 CAPAX</vt:lpstr>
      <vt:lpstr>2018 02 INVESTMENT REGISTER</vt:lpstr>
      <vt:lpstr>2017 02 Creditors Age per Samra</vt:lpstr>
      <vt:lpstr>2018 02 Debtors Age </vt:lpstr>
      <vt:lpstr>'2017 02 Creditors Age per Samra'!AGE_CRED_AUG__1</vt:lpstr>
      <vt:lpstr>'2018 02 Overtime  '!PREVIEW_100</vt:lpstr>
      <vt:lpstr>'2018 02 Overtime  '!PREVIEW_101</vt:lpstr>
      <vt:lpstr>'2018 02 Overtime  '!PREVIEW_102</vt:lpstr>
      <vt:lpstr>'2018 02 Overtime  '!PREVIEW_103</vt:lpstr>
      <vt:lpstr>'2018 02 Overtime  '!PREVIEW_104</vt:lpstr>
      <vt:lpstr>'2018 02 Overtime  '!PREVIEW_105</vt:lpstr>
      <vt:lpstr>'2018 02 Overtime  '!PREVIEW_106</vt:lpstr>
      <vt:lpstr>'2018 02 Overtime  '!PREVIEW_107</vt:lpstr>
      <vt:lpstr>'2018 02 Overtime  '!PREVIEW_108</vt:lpstr>
      <vt:lpstr>'2018 02 Overtime  '!PREVIEW_109</vt:lpstr>
      <vt:lpstr>'2018 02 Overtime  '!PREVIEW_110</vt:lpstr>
      <vt:lpstr>'2018 02 Overtime  '!PREVIEW_111</vt:lpstr>
      <vt:lpstr>'2018 02 Overtime  '!PREVIEW_112</vt:lpstr>
      <vt:lpstr>'2018 02 Overtime  '!PREVIEW_113</vt:lpstr>
      <vt:lpstr>'2018 02 Overtime  '!PREVIEW_114</vt:lpstr>
      <vt:lpstr>'2018 02 Overtime  '!PREVIEW_115</vt:lpstr>
      <vt:lpstr>'2018 02 Overtime  '!PREVIEW_116</vt:lpstr>
      <vt:lpstr>'2018 02 Overtime  '!PREVIEW_117</vt:lpstr>
      <vt:lpstr>'2018 02 Overtime  '!PREVIEW_118</vt:lpstr>
      <vt:lpstr>'2018 02 Overtime  '!PREVIEW_119</vt:lpstr>
      <vt:lpstr>'2018 02 Overtime  '!PREVIEW_120</vt:lpstr>
      <vt:lpstr>'2018 02 Overtime  '!PREVIEW_121</vt:lpstr>
      <vt:lpstr>'2018 02 Overtime  '!PREVIEW_122</vt:lpstr>
      <vt:lpstr>'2018 02 Overtime  '!PREVIEW_123</vt:lpstr>
      <vt:lpstr>'2018 02 Overtime  '!PREVIEW_124</vt:lpstr>
      <vt:lpstr>'2018 02 Overtime  '!PREVIEW_125</vt:lpstr>
      <vt:lpstr>'2018 02 Overtime  '!PREVIEW_126</vt:lpstr>
      <vt:lpstr>'2018 02 Overtime  '!PREVIEW_127</vt:lpstr>
      <vt:lpstr>'2018 02 Overtime  '!PREVIEW_128</vt:lpstr>
      <vt:lpstr>'2018 02 Overtime  '!PREVIEW_129</vt:lpstr>
      <vt:lpstr>'2018 02 Overtime  '!PREVIEW_130</vt:lpstr>
      <vt:lpstr>'2018 02 Overtime  '!PREVIEW_131</vt:lpstr>
      <vt:lpstr>'2018 02 Overtime  '!PREVIEW_132</vt:lpstr>
      <vt:lpstr>'2018 02 Overtime  '!PREVIEW_133</vt:lpstr>
      <vt:lpstr>'2018 02 Overtime  '!PREVIEW_134</vt:lpstr>
      <vt:lpstr>'2018 02 Overtime  '!PREVIEW_135</vt:lpstr>
      <vt:lpstr>'2018 02 Overtime  '!PREVIEW_136</vt:lpstr>
      <vt:lpstr>'2018 02 Overtime  '!PREVIEW_137</vt:lpstr>
      <vt:lpstr>'2018 02 Overtime  '!PREVIEW_138</vt:lpstr>
      <vt:lpstr>'2018 02 Overtime  '!PREVIEW_139</vt:lpstr>
      <vt:lpstr>'2018 02 Overtime  '!PREVIEW_140</vt:lpstr>
      <vt:lpstr>'2018 02 Overtime  '!PREVIEW_141</vt:lpstr>
      <vt:lpstr>'2018 02 Overtime  '!PREVIEW_142</vt:lpstr>
      <vt:lpstr>'2018 02 Overtime  '!PREVIEW_143</vt:lpstr>
      <vt:lpstr>'2018 02 Overtime  '!PREVIEW_144</vt:lpstr>
      <vt:lpstr>'2018 02 Overtime  '!PREVIEW_145</vt:lpstr>
      <vt:lpstr>'2018 02 Overtime  '!PREVIEW_146</vt:lpstr>
      <vt:lpstr>'2018 02 Overtime  '!PREVIEW_147</vt:lpstr>
      <vt:lpstr>'2018 02 Overtime  '!PREVIEW_148</vt:lpstr>
      <vt:lpstr>'2018 02 Overtime  '!PREVIEW_149</vt:lpstr>
      <vt:lpstr>'2018 02 Overtime  '!PREVIEW_150</vt:lpstr>
      <vt:lpstr>'2018 02 Overtime  '!PREVIEW_151</vt:lpstr>
      <vt:lpstr>'2018 02 Overtime  '!PREVIEW_152</vt:lpstr>
      <vt:lpstr>'2018 02 Overtime  '!PREVIEW_153</vt:lpstr>
      <vt:lpstr>'2018 02 Overtime  '!PREVIEW_154</vt:lpstr>
      <vt:lpstr>'2018 02 Overtime  '!PREVIEW_155</vt:lpstr>
      <vt:lpstr>'2018 02 Overtime  '!PREVIEW_156</vt:lpstr>
      <vt:lpstr>'2018 02 Overtime  '!PREVIEW_157</vt:lpstr>
      <vt:lpstr>'2018 02 Overtime  '!PREVIEW_70</vt:lpstr>
      <vt:lpstr>'2018 02 Overtime  '!PREVIEW_71</vt:lpstr>
      <vt:lpstr>'2018 02 Overtime  '!PREVIEW_72</vt:lpstr>
      <vt:lpstr>'2018 02 Overtime  '!PREVIEW_73</vt:lpstr>
      <vt:lpstr>'2018 02 Overtime  '!PREVIEW_74</vt:lpstr>
      <vt:lpstr>'2018 02 Overtime  '!PREVIEW_75</vt:lpstr>
      <vt:lpstr>'2018 02 Overtime  '!PREVIEW_76</vt:lpstr>
      <vt:lpstr>'2018 02 Overtime  '!PREVIEW_77</vt:lpstr>
      <vt:lpstr>'2018 02 Overtime  '!PREVIEW_78</vt:lpstr>
      <vt:lpstr>'2018 02 Overtime  '!PREVIEW_79</vt:lpstr>
      <vt:lpstr>'2018 02 Overtime  '!PREVIEW_80</vt:lpstr>
      <vt:lpstr>'2018 02 Overtime  '!PREVIEW_81</vt:lpstr>
      <vt:lpstr>'2018 02 Overtime  '!PREVIEW_82</vt:lpstr>
      <vt:lpstr>'2018 02 Overtime  '!PREVIEW_83</vt:lpstr>
      <vt:lpstr>'2018 02 Overtime  '!PREVIEW_84</vt:lpstr>
      <vt:lpstr>'2018 02 Overtime  '!PREVIEW_85</vt:lpstr>
      <vt:lpstr>'2018 02 Overtime  '!PREVIEW_86</vt:lpstr>
      <vt:lpstr>'2018 02 Overtime  '!PREVIEW_87</vt:lpstr>
      <vt:lpstr>'2018 02 Overtime  '!PREVIEW_88</vt:lpstr>
      <vt:lpstr>'2018 02 Overtime  '!PREVIEW_89</vt:lpstr>
      <vt:lpstr>'2018 02 Overtime  '!PREVIEW_90</vt:lpstr>
      <vt:lpstr>'2018 02 Overtime  '!PREVIEW_91</vt:lpstr>
      <vt:lpstr>'2018 02 Overtime  '!PREVIEW_92</vt:lpstr>
      <vt:lpstr>'2018 02 Overtime  '!PREVIEW_93</vt:lpstr>
      <vt:lpstr>'2018 02 Overtime  '!PREVIEW_94</vt:lpstr>
      <vt:lpstr>'2018 02 Overtime  '!PREVIEW_95</vt:lpstr>
      <vt:lpstr>'2018 02 Overtime  '!PREVIEW_96</vt:lpstr>
      <vt:lpstr>'2018 02 Overtime  '!PREVIEW_97</vt:lpstr>
      <vt:lpstr>'2018 02 Overtime  '!PREVIEW_98</vt:lpstr>
      <vt:lpstr>'2018 02 Overtime  '!PREVIEW_99</vt:lpstr>
      <vt:lpstr>'2018 02 Debtors Age '!Print_Area</vt:lpstr>
      <vt:lpstr>'2017 02 Creditors Age per Samra'!Print_Titles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Mlu Hlongwane</dc:creator>
  <cp:lastModifiedBy>N. Khumalo</cp:lastModifiedBy>
  <cp:lastPrinted>2017-05-10T09:48:46Z</cp:lastPrinted>
  <dcterms:created xsi:type="dcterms:W3CDTF">2012-11-02T13:31:51Z</dcterms:created>
  <dcterms:modified xsi:type="dcterms:W3CDTF">2017-09-08T11:53:14Z</dcterms:modified>
</cp:coreProperties>
</file>